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ИбрагимоваPC1\Desktop\МЕНЮ с 01.01.2025\садики 2025\Весна-лето\"/>
    </mc:Choice>
  </mc:AlternateContent>
  <bookViews>
    <workbookView xWindow="240" yWindow="135" windowWidth="11355" windowHeight="6150"/>
  </bookViews>
  <sheets>
    <sheet name="12.01.2025" sheetId="1" r:id="rId1"/>
    <sheet name="Dop" sheetId="2" r:id="rId2"/>
  </sheets>
  <definedNames>
    <definedName name="Группа">Dop!$B$3</definedName>
    <definedName name="Дата_Печати">Dop!$B$2</definedName>
    <definedName name="Дата_Сост">Dop!$B$1</definedName>
    <definedName name="С3">'12.01.2025'!$A$3</definedName>
    <definedName name="Физ_Норма">Dop!$B$4</definedName>
  </definedNames>
  <calcPr calcId="162913"/>
</workbook>
</file>

<file path=xl/calcChain.xml><?xml version="1.0" encoding="utf-8"?>
<calcChain xmlns="http://schemas.openxmlformats.org/spreadsheetml/2006/main">
  <c r="C79" i="1" l="1"/>
  <c r="A79" i="1"/>
  <c r="A106" i="1"/>
  <c r="C323" i="1" l="1"/>
  <c r="A323" i="1"/>
  <c r="C296" i="1"/>
  <c r="A296" i="1"/>
  <c r="A288" i="1"/>
  <c r="A254" i="1"/>
  <c r="C251" i="1"/>
  <c r="A251" i="1"/>
  <c r="A186" i="1"/>
  <c r="A103" i="1"/>
  <c r="A84" i="1"/>
  <c r="A68" i="1"/>
  <c r="C65" i="1"/>
  <c r="A65" i="1"/>
  <c r="A33" i="1"/>
  <c r="A236" i="1" l="1"/>
  <c r="C314" i="1" l="1"/>
  <c r="A314" i="1"/>
  <c r="C261" i="1"/>
  <c r="A261" i="1"/>
  <c r="C183" i="1"/>
  <c r="A183" i="1"/>
  <c r="C289" i="1" l="1"/>
  <c r="A287" i="1"/>
  <c r="E325" i="1" l="1"/>
  <c r="F325" i="1"/>
  <c r="G325" i="1"/>
  <c r="H325" i="1"/>
  <c r="I325" i="1"/>
  <c r="J325" i="1"/>
  <c r="K325" i="1"/>
  <c r="L325" i="1"/>
  <c r="M325" i="1"/>
  <c r="N325" i="1"/>
  <c r="O325" i="1"/>
  <c r="P325" i="1"/>
  <c r="Q325" i="1"/>
  <c r="R325" i="1"/>
  <c r="S325" i="1"/>
  <c r="T325" i="1"/>
  <c r="U325" i="1"/>
  <c r="V325" i="1"/>
  <c r="W325" i="1"/>
  <c r="X325" i="1"/>
  <c r="Y325" i="1"/>
  <c r="Z325" i="1"/>
  <c r="AA325" i="1"/>
  <c r="AB325" i="1"/>
  <c r="AC325" i="1"/>
  <c r="AD325" i="1"/>
  <c r="AE325" i="1"/>
  <c r="AF325" i="1"/>
  <c r="AG325" i="1"/>
  <c r="AH325" i="1"/>
  <c r="AI325" i="1"/>
  <c r="D325" i="1"/>
  <c r="E319" i="1"/>
  <c r="F319" i="1"/>
  <c r="F326" i="1" s="1"/>
  <c r="G319" i="1"/>
  <c r="H319" i="1"/>
  <c r="I319" i="1"/>
  <c r="J319" i="1"/>
  <c r="K319" i="1"/>
  <c r="L319" i="1"/>
  <c r="M319" i="1"/>
  <c r="N319" i="1"/>
  <c r="O319" i="1"/>
  <c r="P319" i="1"/>
  <c r="Q319" i="1"/>
  <c r="R319" i="1"/>
  <c r="R326" i="1" s="1"/>
  <c r="S319" i="1"/>
  <c r="T319" i="1"/>
  <c r="U319" i="1"/>
  <c r="V319" i="1"/>
  <c r="W319" i="1"/>
  <c r="X319" i="1"/>
  <c r="Y319" i="1"/>
  <c r="Z319" i="1"/>
  <c r="AA319" i="1"/>
  <c r="AB319" i="1"/>
  <c r="AC319" i="1"/>
  <c r="AD319" i="1"/>
  <c r="AD326" i="1" s="1"/>
  <c r="AE319" i="1"/>
  <c r="AF319" i="1"/>
  <c r="AG319" i="1"/>
  <c r="AH319" i="1"/>
  <c r="AI319" i="1"/>
  <c r="D319" i="1"/>
  <c r="E308" i="1"/>
  <c r="F308" i="1"/>
  <c r="G308" i="1"/>
  <c r="H308" i="1"/>
  <c r="I308" i="1"/>
  <c r="J308" i="1"/>
  <c r="K308" i="1"/>
  <c r="K326" i="1" s="1"/>
  <c r="L308" i="1"/>
  <c r="M308" i="1"/>
  <c r="N308" i="1"/>
  <c r="O308" i="1"/>
  <c r="P308" i="1"/>
  <c r="Q308" i="1"/>
  <c r="R308" i="1"/>
  <c r="S308" i="1"/>
  <c r="T308" i="1"/>
  <c r="U308" i="1"/>
  <c r="V308" i="1"/>
  <c r="W308" i="1"/>
  <c r="W326" i="1" s="1"/>
  <c r="X308" i="1"/>
  <c r="Y308" i="1"/>
  <c r="Z308" i="1"/>
  <c r="AA308" i="1"/>
  <c r="AB308" i="1"/>
  <c r="AC308" i="1"/>
  <c r="AD308" i="1"/>
  <c r="AE308" i="1"/>
  <c r="AF308" i="1"/>
  <c r="AG308" i="1"/>
  <c r="AH308" i="1"/>
  <c r="AI308" i="1"/>
  <c r="AI326" i="1" s="1"/>
  <c r="D308" i="1"/>
  <c r="C326" i="1"/>
  <c r="E298" i="1"/>
  <c r="F298" i="1"/>
  <c r="G298" i="1"/>
  <c r="H298" i="1"/>
  <c r="I298" i="1"/>
  <c r="J298" i="1"/>
  <c r="K298" i="1"/>
  <c r="L298" i="1"/>
  <c r="M298" i="1"/>
  <c r="N298" i="1"/>
  <c r="O298" i="1"/>
  <c r="P298" i="1"/>
  <c r="Q298" i="1"/>
  <c r="R298" i="1"/>
  <c r="S298" i="1"/>
  <c r="T298" i="1"/>
  <c r="U298" i="1"/>
  <c r="V298" i="1"/>
  <c r="W298" i="1"/>
  <c r="X298" i="1"/>
  <c r="Y298" i="1"/>
  <c r="Z298" i="1"/>
  <c r="AA298" i="1"/>
  <c r="AB298" i="1"/>
  <c r="AC298" i="1"/>
  <c r="AD298" i="1"/>
  <c r="AE298" i="1"/>
  <c r="AF298" i="1"/>
  <c r="AG298" i="1"/>
  <c r="AH298" i="1"/>
  <c r="AI298" i="1"/>
  <c r="D298" i="1"/>
  <c r="E292" i="1"/>
  <c r="F292" i="1"/>
  <c r="G292" i="1"/>
  <c r="H292" i="1"/>
  <c r="I292" i="1"/>
  <c r="J292" i="1"/>
  <c r="K292" i="1"/>
  <c r="L292" i="1"/>
  <c r="M292" i="1"/>
  <c r="N292" i="1"/>
  <c r="O292" i="1"/>
  <c r="P292" i="1"/>
  <c r="Q292" i="1"/>
  <c r="R292" i="1"/>
  <c r="S292" i="1"/>
  <c r="T292" i="1"/>
  <c r="U292" i="1"/>
  <c r="V292" i="1"/>
  <c r="W292" i="1"/>
  <c r="X292" i="1"/>
  <c r="Y292" i="1"/>
  <c r="Z292" i="1"/>
  <c r="AA292" i="1"/>
  <c r="AB292" i="1"/>
  <c r="AC292" i="1"/>
  <c r="AD292" i="1"/>
  <c r="AE292" i="1"/>
  <c r="AF292" i="1"/>
  <c r="AG292" i="1"/>
  <c r="AH292" i="1"/>
  <c r="AI292" i="1"/>
  <c r="AJ292" i="1"/>
  <c r="AK292" i="1"/>
  <c r="AL292" i="1"/>
  <c r="AM292" i="1"/>
  <c r="AN292" i="1"/>
  <c r="AO292" i="1"/>
  <c r="AP292" i="1"/>
  <c r="AQ292" i="1"/>
  <c r="AR292" i="1"/>
  <c r="AS292" i="1"/>
  <c r="AT292" i="1"/>
  <c r="AU292" i="1"/>
  <c r="AV292" i="1"/>
  <c r="AW292" i="1"/>
  <c r="AX292" i="1"/>
  <c r="AY292" i="1"/>
  <c r="AZ292" i="1"/>
  <c r="BA292" i="1"/>
  <c r="BB292" i="1"/>
  <c r="BC292" i="1"/>
  <c r="BD292" i="1"/>
  <c r="BE292" i="1"/>
  <c r="BF292" i="1"/>
  <c r="BG292" i="1"/>
  <c r="BH292" i="1"/>
  <c r="BI292" i="1"/>
  <c r="BJ292" i="1"/>
  <c r="BK292" i="1"/>
  <c r="BL292" i="1"/>
  <c r="BM292" i="1"/>
  <c r="BN292" i="1"/>
  <c r="BO292" i="1"/>
  <c r="BP292" i="1"/>
  <c r="BQ292" i="1"/>
  <c r="BR292" i="1"/>
  <c r="BS292" i="1"/>
  <c r="BT292" i="1"/>
  <c r="BU292" i="1"/>
  <c r="BV292" i="1"/>
  <c r="BW292" i="1"/>
  <c r="BX292" i="1"/>
  <c r="BY292" i="1"/>
  <c r="BZ292" i="1"/>
  <c r="CA292" i="1"/>
  <c r="CB292" i="1"/>
  <c r="CC292" i="1"/>
  <c r="CD292" i="1"/>
  <c r="CE292" i="1"/>
  <c r="CF292" i="1"/>
  <c r="CG292" i="1"/>
  <c r="CH292" i="1"/>
  <c r="CI292" i="1"/>
  <c r="CJ292" i="1"/>
  <c r="CK292" i="1"/>
  <c r="CL292" i="1"/>
  <c r="CM292" i="1"/>
  <c r="CN292" i="1"/>
  <c r="CO292" i="1"/>
  <c r="CP292" i="1"/>
  <c r="CQ292" i="1"/>
  <c r="D292" i="1"/>
  <c r="E280" i="1"/>
  <c r="F280" i="1"/>
  <c r="G280" i="1"/>
  <c r="H280" i="1"/>
  <c r="I280" i="1"/>
  <c r="J280" i="1"/>
  <c r="K280" i="1"/>
  <c r="L280" i="1"/>
  <c r="M280" i="1"/>
  <c r="N280" i="1"/>
  <c r="O280" i="1"/>
  <c r="P280" i="1"/>
  <c r="Q280" i="1"/>
  <c r="R280" i="1"/>
  <c r="S280" i="1"/>
  <c r="T280" i="1"/>
  <c r="U280" i="1"/>
  <c r="V280" i="1"/>
  <c r="W280" i="1"/>
  <c r="X280" i="1"/>
  <c r="Y280" i="1"/>
  <c r="Z280" i="1"/>
  <c r="AA280" i="1"/>
  <c r="AB280" i="1"/>
  <c r="AC280" i="1"/>
  <c r="AD280" i="1"/>
  <c r="AE280" i="1"/>
  <c r="AF280" i="1"/>
  <c r="AG280" i="1"/>
  <c r="AH280" i="1"/>
  <c r="AI280" i="1"/>
  <c r="D280" i="1"/>
  <c r="C299" i="1"/>
  <c r="C272" i="1"/>
  <c r="E271" i="1"/>
  <c r="F271" i="1"/>
  <c r="G271" i="1"/>
  <c r="H271" i="1"/>
  <c r="I271" i="1"/>
  <c r="J271" i="1"/>
  <c r="K271" i="1"/>
  <c r="L271" i="1"/>
  <c r="M271" i="1"/>
  <c r="N271" i="1"/>
  <c r="O271" i="1"/>
  <c r="P271" i="1"/>
  <c r="Q271" i="1"/>
  <c r="R271" i="1"/>
  <c r="S271" i="1"/>
  <c r="T271" i="1"/>
  <c r="U271" i="1"/>
  <c r="V271" i="1"/>
  <c r="W271" i="1"/>
  <c r="X271" i="1"/>
  <c r="Y271" i="1"/>
  <c r="Z271" i="1"/>
  <c r="AA271" i="1"/>
  <c r="AB271" i="1"/>
  <c r="AC271" i="1"/>
  <c r="AD271" i="1"/>
  <c r="AE271" i="1"/>
  <c r="AF271" i="1"/>
  <c r="AG271" i="1"/>
  <c r="AH271" i="1"/>
  <c r="AI271" i="1"/>
  <c r="D271" i="1"/>
  <c r="E265" i="1"/>
  <c r="F265" i="1"/>
  <c r="G265" i="1"/>
  <c r="H265" i="1"/>
  <c r="I265" i="1"/>
  <c r="J265" i="1"/>
  <c r="K265" i="1"/>
  <c r="L265" i="1"/>
  <c r="M265" i="1"/>
  <c r="N265" i="1"/>
  <c r="O265" i="1"/>
  <c r="P265" i="1"/>
  <c r="Q265" i="1"/>
  <c r="R265" i="1"/>
  <c r="S265" i="1"/>
  <c r="T265" i="1"/>
  <c r="U265" i="1"/>
  <c r="V265" i="1"/>
  <c r="W265" i="1"/>
  <c r="X265" i="1"/>
  <c r="Y265" i="1"/>
  <c r="Z265" i="1"/>
  <c r="AA265" i="1"/>
  <c r="AB265" i="1"/>
  <c r="AC265" i="1"/>
  <c r="AD265" i="1"/>
  <c r="AE265" i="1"/>
  <c r="AF265" i="1"/>
  <c r="AG265" i="1"/>
  <c r="AH265" i="1"/>
  <c r="AI265" i="1"/>
  <c r="D265" i="1"/>
  <c r="E255" i="1"/>
  <c r="F255" i="1"/>
  <c r="F272" i="1" s="1"/>
  <c r="G255" i="1"/>
  <c r="G272" i="1" s="1"/>
  <c r="H255" i="1"/>
  <c r="I255" i="1"/>
  <c r="J255" i="1"/>
  <c r="K255" i="1"/>
  <c r="L255" i="1"/>
  <c r="M255" i="1"/>
  <c r="N255" i="1"/>
  <c r="O255" i="1"/>
  <c r="P255" i="1"/>
  <c r="Q255" i="1"/>
  <c r="R255" i="1"/>
  <c r="R272" i="1" s="1"/>
  <c r="S255" i="1"/>
  <c r="S272" i="1" s="1"/>
  <c r="T255" i="1"/>
  <c r="U255" i="1"/>
  <c r="V255" i="1"/>
  <c r="W255" i="1"/>
  <c r="X255" i="1"/>
  <c r="Y255" i="1"/>
  <c r="Z255" i="1"/>
  <c r="AA255" i="1"/>
  <c r="AB255" i="1"/>
  <c r="AC255" i="1"/>
  <c r="AD255" i="1"/>
  <c r="AD272" i="1" s="1"/>
  <c r="AE255" i="1"/>
  <c r="AE272" i="1" s="1"/>
  <c r="AF255" i="1"/>
  <c r="AG255" i="1"/>
  <c r="AH255" i="1"/>
  <c r="AI255" i="1"/>
  <c r="D255" i="1"/>
  <c r="E246" i="1"/>
  <c r="F246" i="1"/>
  <c r="G246" i="1"/>
  <c r="H246" i="1"/>
  <c r="I246" i="1"/>
  <c r="J246" i="1"/>
  <c r="K246" i="1"/>
  <c r="L246" i="1"/>
  <c r="M246" i="1"/>
  <c r="N246" i="1"/>
  <c r="O246" i="1"/>
  <c r="P246" i="1"/>
  <c r="Q246" i="1"/>
  <c r="R246" i="1"/>
  <c r="S246" i="1"/>
  <c r="T246" i="1"/>
  <c r="U246" i="1"/>
  <c r="V246" i="1"/>
  <c r="W246" i="1"/>
  <c r="X246" i="1"/>
  <c r="Y246" i="1"/>
  <c r="Z246" i="1"/>
  <c r="AA246" i="1"/>
  <c r="AB246" i="1"/>
  <c r="AC246" i="1"/>
  <c r="AD246" i="1"/>
  <c r="AE246" i="1"/>
  <c r="AF246" i="1"/>
  <c r="AG246" i="1"/>
  <c r="AH246" i="1"/>
  <c r="AI246" i="1"/>
  <c r="D246" i="1"/>
  <c r="E240" i="1"/>
  <c r="F240" i="1"/>
  <c r="G240" i="1"/>
  <c r="H240" i="1"/>
  <c r="I240" i="1"/>
  <c r="J240" i="1"/>
  <c r="K240" i="1"/>
  <c r="L240" i="1"/>
  <c r="M240" i="1"/>
  <c r="N240" i="1"/>
  <c r="O240" i="1"/>
  <c r="P240" i="1"/>
  <c r="Q240" i="1"/>
  <c r="R240" i="1"/>
  <c r="S240" i="1"/>
  <c r="T240" i="1"/>
  <c r="U240" i="1"/>
  <c r="V240" i="1"/>
  <c r="W240" i="1"/>
  <c r="X240" i="1"/>
  <c r="Y240" i="1"/>
  <c r="Z240" i="1"/>
  <c r="AA240" i="1"/>
  <c r="AB240" i="1"/>
  <c r="AC240" i="1"/>
  <c r="AD240" i="1"/>
  <c r="AE240" i="1"/>
  <c r="AF240" i="1"/>
  <c r="AG240" i="1"/>
  <c r="AH240" i="1"/>
  <c r="AI240" i="1"/>
  <c r="D240" i="1"/>
  <c r="E228" i="1"/>
  <c r="F228" i="1"/>
  <c r="G228" i="1"/>
  <c r="H228" i="1"/>
  <c r="I228" i="1"/>
  <c r="J228" i="1"/>
  <c r="K228" i="1"/>
  <c r="L228" i="1"/>
  <c r="M228" i="1"/>
  <c r="N228" i="1"/>
  <c r="O228" i="1"/>
  <c r="P228" i="1"/>
  <c r="Q228" i="1"/>
  <c r="R228" i="1"/>
  <c r="S228" i="1"/>
  <c r="T228" i="1"/>
  <c r="U228" i="1"/>
  <c r="V228" i="1"/>
  <c r="W228" i="1"/>
  <c r="X228" i="1"/>
  <c r="Y228" i="1"/>
  <c r="Z228" i="1"/>
  <c r="AA228" i="1"/>
  <c r="AB228" i="1"/>
  <c r="AC228" i="1"/>
  <c r="AD228" i="1"/>
  <c r="AE228" i="1"/>
  <c r="AF228" i="1"/>
  <c r="AG228" i="1"/>
  <c r="AH228" i="1"/>
  <c r="AI228" i="1"/>
  <c r="D228" i="1"/>
  <c r="C247" i="1"/>
  <c r="E218" i="1"/>
  <c r="F218" i="1"/>
  <c r="G218" i="1"/>
  <c r="H218" i="1"/>
  <c r="I218" i="1"/>
  <c r="J218" i="1"/>
  <c r="K218" i="1"/>
  <c r="L218" i="1"/>
  <c r="M218" i="1"/>
  <c r="N218" i="1"/>
  <c r="O218" i="1"/>
  <c r="P218" i="1"/>
  <c r="Q218" i="1"/>
  <c r="R218" i="1"/>
  <c r="S218" i="1"/>
  <c r="T218" i="1"/>
  <c r="U218" i="1"/>
  <c r="V218" i="1"/>
  <c r="W218" i="1"/>
  <c r="X218" i="1"/>
  <c r="Y218" i="1"/>
  <c r="Z218" i="1"/>
  <c r="AA218" i="1"/>
  <c r="AB218" i="1"/>
  <c r="AC218" i="1"/>
  <c r="AD218" i="1"/>
  <c r="AE218" i="1"/>
  <c r="AF218" i="1"/>
  <c r="AG218" i="1"/>
  <c r="AH218" i="1"/>
  <c r="AI218" i="1"/>
  <c r="D218" i="1"/>
  <c r="E213" i="1"/>
  <c r="F213" i="1"/>
  <c r="G213" i="1"/>
  <c r="H213" i="1"/>
  <c r="I213" i="1"/>
  <c r="J213" i="1"/>
  <c r="K213" i="1"/>
  <c r="L213" i="1"/>
  <c r="M213" i="1"/>
  <c r="N213" i="1"/>
  <c r="O213" i="1"/>
  <c r="P213" i="1"/>
  <c r="Q213" i="1"/>
  <c r="R213" i="1"/>
  <c r="S213" i="1"/>
  <c r="T213" i="1"/>
  <c r="U213" i="1"/>
  <c r="V213" i="1"/>
  <c r="W213" i="1"/>
  <c r="X213" i="1"/>
  <c r="Y213" i="1"/>
  <c r="Z213" i="1"/>
  <c r="AA213" i="1"/>
  <c r="AB213" i="1"/>
  <c r="AC213" i="1"/>
  <c r="AD213" i="1"/>
  <c r="AE213" i="1"/>
  <c r="AF213" i="1"/>
  <c r="AG213" i="1"/>
  <c r="AH213" i="1"/>
  <c r="AI213" i="1"/>
  <c r="D213" i="1"/>
  <c r="E203" i="1"/>
  <c r="F203" i="1"/>
  <c r="G203" i="1"/>
  <c r="G219" i="1" s="1"/>
  <c r="H203" i="1"/>
  <c r="I203" i="1"/>
  <c r="J203" i="1"/>
  <c r="K203" i="1"/>
  <c r="L203" i="1"/>
  <c r="M203" i="1"/>
  <c r="N203" i="1"/>
  <c r="O203" i="1"/>
  <c r="P203" i="1"/>
  <c r="Q203" i="1"/>
  <c r="R203" i="1"/>
  <c r="S203" i="1"/>
  <c r="S219" i="1" s="1"/>
  <c r="T203" i="1"/>
  <c r="U203" i="1"/>
  <c r="V203" i="1"/>
  <c r="W203" i="1"/>
  <c r="X203" i="1"/>
  <c r="Y203" i="1"/>
  <c r="Z203" i="1"/>
  <c r="AA203" i="1"/>
  <c r="AB203" i="1"/>
  <c r="AC203" i="1"/>
  <c r="AD203" i="1"/>
  <c r="AE203" i="1"/>
  <c r="AE219" i="1" s="1"/>
  <c r="AF203" i="1"/>
  <c r="AG203" i="1"/>
  <c r="AH203" i="1"/>
  <c r="AI203" i="1"/>
  <c r="D203" i="1"/>
  <c r="C219" i="1"/>
  <c r="C195" i="1"/>
  <c r="E194" i="1"/>
  <c r="F194" i="1"/>
  <c r="G194" i="1"/>
  <c r="H194" i="1"/>
  <c r="I194" i="1"/>
  <c r="J194" i="1"/>
  <c r="K194" i="1"/>
  <c r="L194" i="1"/>
  <c r="M194" i="1"/>
  <c r="N194" i="1"/>
  <c r="O194" i="1"/>
  <c r="P194" i="1"/>
  <c r="Q194" i="1"/>
  <c r="R194" i="1"/>
  <c r="S194" i="1"/>
  <c r="T194" i="1"/>
  <c r="U194" i="1"/>
  <c r="V194" i="1"/>
  <c r="W194" i="1"/>
  <c r="X194" i="1"/>
  <c r="Y194" i="1"/>
  <c r="Z194" i="1"/>
  <c r="AA194" i="1"/>
  <c r="AB194" i="1"/>
  <c r="AC194" i="1"/>
  <c r="AD194" i="1"/>
  <c r="AE194" i="1"/>
  <c r="AF194" i="1"/>
  <c r="AG194" i="1"/>
  <c r="AH194" i="1"/>
  <c r="AI194" i="1"/>
  <c r="D194" i="1"/>
  <c r="E188" i="1"/>
  <c r="F188" i="1"/>
  <c r="G188" i="1"/>
  <c r="H188" i="1"/>
  <c r="I188" i="1"/>
  <c r="J188" i="1"/>
  <c r="K188" i="1"/>
  <c r="L188" i="1"/>
  <c r="M188" i="1"/>
  <c r="N188" i="1"/>
  <c r="O188" i="1"/>
  <c r="P188" i="1"/>
  <c r="Q188" i="1"/>
  <c r="R188" i="1"/>
  <c r="S188" i="1"/>
  <c r="T188" i="1"/>
  <c r="U188" i="1"/>
  <c r="V188" i="1"/>
  <c r="W188" i="1"/>
  <c r="X188" i="1"/>
  <c r="Y188" i="1"/>
  <c r="Z188" i="1"/>
  <c r="AA188" i="1"/>
  <c r="AB188" i="1"/>
  <c r="AC188" i="1"/>
  <c r="AD188" i="1"/>
  <c r="AE188" i="1"/>
  <c r="AF188" i="1"/>
  <c r="AG188" i="1"/>
  <c r="AH188" i="1"/>
  <c r="AI188" i="1"/>
  <c r="D188" i="1"/>
  <c r="E177" i="1"/>
  <c r="F177" i="1"/>
  <c r="G177" i="1"/>
  <c r="H177" i="1"/>
  <c r="I177" i="1"/>
  <c r="J177" i="1"/>
  <c r="K177" i="1"/>
  <c r="L177" i="1"/>
  <c r="M177" i="1"/>
  <c r="N177" i="1"/>
  <c r="O177" i="1"/>
  <c r="P177" i="1"/>
  <c r="Q177" i="1"/>
  <c r="R177" i="1"/>
  <c r="S177" i="1"/>
  <c r="T177" i="1"/>
  <c r="U177" i="1"/>
  <c r="V177" i="1"/>
  <c r="W177" i="1"/>
  <c r="X177" i="1"/>
  <c r="Y177" i="1"/>
  <c r="Z177" i="1"/>
  <c r="AA177" i="1"/>
  <c r="AB177" i="1"/>
  <c r="AC177" i="1"/>
  <c r="AD177" i="1"/>
  <c r="AE177" i="1"/>
  <c r="AF177" i="1"/>
  <c r="AG177" i="1"/>
  <c r="AH177" i="1"/>
  <c r="AI177" i="1"/>
  <c r="D177" i="1"/>
  <c r="E166" i="1"/>
  <c r="F166" i="1"/>
  <c r="G166" i="1"/>
  <c r="H166" i="1"/>
  <c r="I166" i="1"/>
  <c r="J166" i="1"/>
  <c r="K166" i="1"/>
  <c r="L166" i="1"/>
  <c r="M166" i="1"/>
  <c r="N166" i="1"/>
  <c r="O166" i="1"/>
  <c r="P166" i="1"/>
  <c r="Q166" i="1"/>
  <c r="R166" i="1"/>
  <c r="S166" i="1"/>
  <c r="T166" i="1"/>
  <c r="U166" i="1"/>
  <c r="V166" i="1"/>
  <c r="W166" i="1"/>
  <c r="X166" i="1"/>
  <c r="Y166" i="1"/>
  <c r="Z166" i="1"/>
  <c r="AA166" i="1"/>
  <c r="AB166" i="1"/>
  <c r="AC166" i="1"/>
  <c r="AD166" i="1"/>
  <c r="AE166" i="1"/>
  <c r="AF166" i="1"/>
  <c r="AG166" i="1"/>
  <c r="AH166" i="1"/>
  <c r="AI166" i="1"/>
  <c r="D166" i="1"/>
  <c r="E160" i="1"/>
  <c r="F160" i="1"/>
  <c r="G160" i="1"/>
  <c r="H160" i="1"/>
  <c r="I160" i="1"/>
  <c r="J160" i="1"/>
  <c r="K160" i="1"/>
  <c r="L160" i="1"/>
  <c r="M160" i="1"/>
  <c r="N160" i="1"/>
  <c r="O160" i="1"/>
  <c r="P160" i="1"/>
  <c r="Q160" i="1"/>
  <c r="R160" i="1"/>
  <c r="S160" i="1"/>
  <c r="T160" i="1"/>
  <c r="U160" i="1"/>
  <c r="V160" i="1"/>
  <c r="W160" i="1"/>
  <c r="X160" i="1"/>
  <c r="Y160" i="1"/>
  <c r="Z160" i="1"/>
  <c r="AA160" i="1"/>
  <c r="AB160" i="1"/>
  <c r="AC160" i="1"/>
  <c r="AD160" i="1"/>
  <c r="AE160" i="1"/>
  <c r="AF160" i="1"/>
  <c r="AG160" i="1"/>
  <c r="AH160" i="1"/>
  <c r="AI160" i="1"/>
  <c r="D160" i="1"/>
  <c r="E149" i="1"/>
  <c r="F149" i="1"/>
  <c r="G149" i="1"/>
  <c r="H149" i="1"/>
  <c r="I149" i="1"/>
  <c r="J149" i="1"/>
  <c r="K149" i="1"/>
  <c r="L149" i="1"/>
  <c r="M149" i="1"/>
  <c r="N149" i="1"/>
  <c r="O149" i="1"/>
  <c r="O167" i="1" s="1"/>
  <c r="P149" i="1"/>
  <c r="P167" i="1" s="1"/>
  <c r="Q149" i="1"/>
  <c r="R149" i="1"/>
  <c r="S149" i="1"/>
  <c r="T149" i="1"/>
  <c r="U149" i="1"/>
  <c r="V149" i="1"/>
  <c r="W149" i="1"/>
  <c r="X149" i="1"/>
  <c r="Y149" i="1"/>
  <c r="Z149" i="1"/>
  <c r="AA149" i="1"/>
  <c r="AA167" i="1" s="1"/>
  <c r="AB149" i="1"/>
  <c r="AB167" i="1" s="1"/>
  <c r="AC149" i="1"/>
  <c r="AD149" i="1"/>
  <c r="AE149" i="1"/>
  <c r="AF149" i="1"/>
  <c r="AG149" i="1"/>
  <c r="AH149" i="1"/>
  <c r="AI149" i="1"/>
  <c r="D149" i="1"/>
  <c r="C167" i="1"/>
  <c r="C140" i="1"/>
  <c r="E139" i="1"/>
  <c r="F139" i="1"/>
  <c r="G139" i="1"/>
  <c r="H139" i="1"/>
  <c r="I139" i="1"/>
  <c r="J139" i="1"/>
  <c r="K139" i="1"/>
  <c r="L139" i="1"/>
  <c r="M139" i="1"/>
  <c r="N139" i="1"/>
  <c r="O139" i="1"/>
  <c r="P139" i="1"/>
  <c r="Q139" i="1"/>
  <c r="R139" i="1"/>
  <c r="S139" i="1"/>
  <c r="T139" i="1"/>
  <c r="U139" i="1"/>
  <c r="V139" i="1"/>
  <c r="W139" i="1"/>
  <c r="X139" i="1"/>
  <c r="Y139" i="1"/>
  <c r="Z139" i="1"/>
  <c r="AA139" i="1"/>
  <c r="AB139" i="1"/>
  <c r="AC139" i="1"/>
  <c r="AD139" i="1"/>
  <c r="AE139" i="1"/>
  <c r="AF139" i="1"/>
  <c r="AG139" i="1"/>
  <c r="AH139" i="1"/>
  <c r="AI139" i="1"/>
  <c r="D139" i="1"/>
  <c r="AF133" i="1"/>
  <c r="AG133" i="1"/>
  <c r="AH133" i="1"/>
  <c r="AI133" i="1"/>
  <c r="E133" i="1"/>
  <c r="F133" i="1"/>
  <c r="G133" i="1"/>
  <c r="H133" i="1"/>
  <c r="I133" i="1"/>
  <c r="J133" i="1"/>
  <c r="K133" i="1"/>
  <c r="L133" i="1"/>
  <c r="M133" i="1"/>
  <c r="N133" i="1"/>
  <c r="O133" i="1"/>
  <c r="P133" i="1"/>
  <c r="Q133" i="1"/>
  <c r="R133" i="1"/>
  <c r="S133" i="1"/>
  <c r="T133" i="1"/>
  <c r="U133" i="1"/>
  <c r="V133" i="1"/>
  <c r="W133" i="1"/>
  <c r="X133" i="1"/>
  <c r="Y133" i="1"/>
  <c r="Z133" i="1"/>
  <c r="AA133" i="1"/>
  <c r="AB133" i="1"/>
  <c r="AC133" i="1"/>
  <c r="AD133" i="1"/>
  <c r="AE133" i="1"/>
  <c r="D133" i="1"/>
  <c r="E122" i="1"/>
  <c r="F122" i="1"/>
  <c r="G122" i="1"/>
  <c r="H122" i="1"/>
  <c r="I122" i="1"/>
  <c r="I140" i="1" s="1"/>
  <c r="J122" i="1"/>
  <c r="K122" i="1"/>
  <c r="K140" i="1" s="1"/>
  <c r="L122" i="1"/>
  <c r="M122" i="1"/>
  <c r="N122" i="1"/>
  <c r="O122" i="1"/>
  <c r="P122" i="1"/>
  <c r="Q122" i="1"/>
  <c r="R122" i="1"/>
  <c r="S122" i="1"/>
  <c r="T122" i="1"/>
  <c r="U122" i="1"/>
  <c r="U140" i="1" s="1"/>
  <c r="V122" i="1"/>
  <c r="W122" i="1"/>
  <c r="W140" i="1" s="1"/>
  <c r="X122" i="1"/>
  <c r="Y122" i="1"/>
  <c r="Z122" i="1"/>
  <c r="AA122" i="1"/>
  <c r="AB122" i="1"/>
  <c r="AC122" i="1"/>
  <c r="AD122" i="1"/>
  <c r="AE122" i="1"/>
  <c r="AF122" i="1"/>
  <c r="AG122" i="1"/>
  <c r="AH122" i="1"/>
  <c r="AI122" i="1"/>
  <c r="D122" i="1"/>
  <c r="E112" i="1"/>
  <c r="F112" i="1"/>
  <c r="G112" i="1"/>
  <c r="H112" i="1"/>
  <c r="I112" i="1"/>
  <c r="J112" i="1"/>
  <c r="K112" i="1"/>
  <c r="L112" i="1"/>
  <c r="M112" i="1"/>
  <c r="N112" i="1"/>
  <c r="O112" i="1"/>
  <c r="P112" i="1"/>
  <c r="Q112" i="1"/>
  <c r="R112" i="1"/>
  <c r="S112" i="1"/>
  <c r="T112" i="1"/>
  <c r="U112" i="1"/>
  <c r="V112" i="1"/>
  <c r="W112" i="1"/>
  <c r="X112" i="1"/>
  <c r="Y112" i="1"/>
  <c r="Z112" i="1"/>
  <c r="AA112" i="1"/>
  <c r="AB112" i="1"/>
  <c r="AC112" i="1"/>
  <c r="AD112" i="1"/>
  <c r="AE112" i="1"/>
  <c r="AF112" i="1"/>
  <c r="AG112" i="1"/>
  <c r="AH112" i="1"/>
  <c r="AI112" i="1"/>
  <c r="D112" i="1"/>
  <c r="E107" i="1"/>
  <c r="F107" i="1"/>
  <c r="G107" i="1"/>
  <c r="H107" i="1"/>
  <c r="I107" i="1"/>
  <c r="J107" i="1"/>
  <c r="K107" i="1"/>
  <c r="L107" i="1"/>
  <c r="M107" i="1"/>
  <c r="N107" i="1"/>
  <c r="O107" i="1"/>
  <c r="P107" i="1"/>
  <c r="Q107" i="1"/>
  <c r="R107" i="1"/>
  <c r="S107" i="1"/>
  <c r="T107" i="1"/>
  <c r="U107" i="1"/>
  <c r="V107" i="1"/>
  <c r="W107" i="1"/>
  <c r="X107" i="1"/>
  <c r="Y107" i="1"/>
  <c r="Z107" i="1"/>
  <c r="AA107" i="1"/>
  <c r="AB107" i="1"/>
  <c r="AC107" i="1"/>
  <c r="AD107" i="1"/>
  <c r="AE107" i="1"/>
  <c r="AF107" i="1"/>
  <c r="AG107" i="1"/>
  <c r="AH107" i="1"/>
  <c r="AI107" i="1"/>
  <c r="D107" i="1"/>
  <c r="E95" i="1"/>
  <c r="F95" i="1"/>
  <c r="G95" i="1"/>
  <c r="H95" i="1"/>
  <c r="I95" i="1"/>
  <c r="J95" i="1"/>
  <c r="K95" i="1"/>
  <c r="L95" i="1"/>
  <c r="M95" i="1"/>
  <c r="N95" i="1"/>
  <c r="O95" i="1"/>
  <c r="P95" i="1"/>
  <c r="Q95" i="1"/>
  <c r="R95" i="1"/>
  <c r="S95" i="1"/>
  <c r="T95" i="1"/>
  <c r="U95" i="1"/>
  <c r="V95" i="1"/>
  <c r="W95" i="1"/>
  <c r="X95" i="1"/>
  <c r="Y95" i="1"/>
  <c r="Z95" i="1"/>
  <c r="AA95" i="1"/>
  <c r="AB95" i="1"/>
  <c r="AC95" i="1"/>
  <c r="AD95" i="1"/>
  <c r="AE95" i="1"/>
  <c r="AF95" i="1"/>
  <c r="AG95" i="1"/>
  <c r="AH95" i="1"/>
  <c r="AI95" i="1"/>
  <c r="D95" i="1"/>
  <c r="C113" i="1"/>
  <c r="E86" i="1"/>
  <c r="F86" i="1"/>
  <c r="G86" i="1"/>
  <c r="H86" i="1"/>
  <c r="I86" i="1"/>
  <c r="J86" i="1"/>
  <c r="K86" i="1"/>
  <c r="L86" i="1"/>
  <c r="M86" i="1"/>
  <c r="N86" i="1"/>
  <c r="O86" i="1"/>
  <c r="P86" i="1"/>
  <c r="Q86" i="1"/>
  <c r="R86" i="1"/>
  <c r="S86" i="1"/>
  <c r="T86" i="1"/>
  <c r="U86" i="1"/>
  <c r="V86" i="1"/>
  <c r="W86" i="1"/>
  <c r="X86" i="1"/>
  <c r="Y86" i="1"/>
  <c r="Z86" i="1"/>
  <c r="AA86" i="1"/>
  <c r="AB86" i="1"/>
  <c r="AC86" i="1"/>
  <c r="AD86" i="1"/>
  <c r="AE86" i="1"/>
  <c r="AF86" i="1"/>
  <c r="AG86" i="1"/>
  <c r="AH86" i="1"/>
  <c r="AI86" i="1"/>
  <c r="D86" i="1"/>
  <c r="E80" i="1"/>
  <c r="F80" i="1"/>
  <c r="G80" i="1"/>
  <c r="H80" i="1"/>
  <c r="I80" i="1"/>
  <c r="J80" i="1"/>
  <c r="K80" i="1"/>
  <c r="L80" i="1"/>
  <c r="M80" i="1"/>
  <c r="N80" i="1"/>
  <c r="O80" i="1"/>
  <c r="P80" i="1"/>
  <c r="Q80" i="1"/>
  <c r="R80" i="1"/>
  <c r="S80" i="1"/>
  <c r="T80" i="1"/>
  <c r="U80" i="1"/>
  <c r="V80" i="1"/>
  <c r="W80" i="1"/>
  <c r="X80" i="1"/>
  <c r="Y80" i="1"/>
  <c r="Z80" i="1"/>
  <c r="AA80" i="1"/>
  <c r="AB80" i="1"/>
  <c r="AC80" i="1"/>
  <c r="AD80" i="1"/>
  <c r="AE80" i="1"/>
  <c r="AF80" i="1"/>
  <c r="AG80" i="1"/>
  <c r="AH80" i="1"/>
  <c r="AI80" i="1"/>
  <c r="D80" i="1"/>
  <c r="E69" i="1"/>
  <c r="F69" i="1"/>
  <c r="G69" i="1"/>
  <c r="H69" i="1"/>
  <c r="I69" i="1"/>
  <c r="J69" i="1"/>
  <c r="K69" i="1"/>
  <c r="L69" i="1"/>
  <c r="M69" i="1"/>
  <c r="N69" i="1"/>
  <c r="O69" i="1"/>
  <c r="P69" i="1"/>
  <c r="Q69" i="1"/>
  <c r="R69" i="1"/>
  <c r="S69" i="1"/>
  <c r="T69" i="1"/>
  <c r="U69" i="1"/>
  <c r="V69" i="1"/>
  <c r="W69" i="1"/>
  <c r="X69" i="1"/>
  <c r="Y69" i="1"/>
  <c r="Z69" i="1"/>
  <c r="AA69" i="1"/>
  <c r="AB69" i="1"/>
  <c r="AC69" i="1"/>
  <c r="AD69" i="1"/>
  <c r="AE69" i="1"/>
  <c r="AF69" i="1"/>
  <c r="AG69" i="1"/>
  <c r="AH69" i="1"/>
  <c r="AI69" i="1"/>
  <c r="D69" i="1"/>
  <c r="C87" i="1"/>
  <c r="C61" i="1"/>
  <c r="E60" i="1"/>
  <c r="F60" i="1"/>
  <c r="G60" i="1"/>
  <c r="H60" i="1"/>
  <c r="I60" i="1"/>
  <c r="J60" i="1"/>
  <c r="K60" i="1"/>
  <c r="L60" i="1"/>
  <c r="M60" i="1"/>
  <c r="N60" i="1"/>
  <c r="O60" i="1"/>
  <c r="P60" i="1"/>
  <c r="Q60" i="1"/>
  <c r="R60" i="1"/>
  <c r="S60" i="1"/>
  <c r="T60" i="1"/>
  <c r="U60" i="1"/>
  <c r="V60" i="1"/>
  <c r="W60" i="1"/>
  <c r="X60" i="1"/>
  <c r="Y60" i="1"/>
  <c r="Z60" i="1"/>
  <c r="AA60" i="1"/>
  <c r="AB60" i="1"/>
  <c r="AC60" i="1"/>
  <c r="AD60" i="1"/>
  <c r="AE60" i="1"/>
  <c r="AF60" i="1"/>
  <c r="AG60" i="1"/>
  <c r="AH60" i="1"/>
  <c r="AI60" i="1"/>
  <c r="D60" i="1"/>
  <c r="E55" i="1"/>
  <c r="F55" i="1"/>
  <c r="G55" i="1"/>
  <c r="H55" i="1"/>
  <c r="I55" i="1"/>
  <c r="J55" i="1"/>
  <c r="K55" i="1"/>
  <c r="L55" i="1"/>
  <c r="M55" i="1"/>
  <c r="N55" i="1"/>
  <c r="O55" i="1"/>
  <c r="P55" i="1"/>
  <c r="Q55" i="1"/>
  <c r="R55" i="1"/>
  <c r="S55" i="1"/>
  <c r="T55" i="1"/>
  <c r="U55" i="1"/>
  <c r="V55" i="1"/>
  <c r="W55" i="1"/>
  <c r="X55" i="1"/>
  <c r="Y55" i="1"/>
  <c r="Z55" i="1"/>
  <c r="AA55" i="1"/>
  <c r="AB55" i="1"/>
  <c r="AC55" i="1"/>
  <c r="AD55" i="1"/>
  <c r="AE55" i="1"/>
  <c r="AF55" i="1"/>
  <c r="AG55" i="1"/>
  <c r="AH55" i="1"/>
  <c r="AI55" i="1"/>
  <c r="AJ55" i="1"/>
  <c r="AK55" i="1"/>
  <c r="AL55" i="1"/>
  <c r="AM55" i="1"/>
  <c r="AN55" i="1"/>
  <c r="AO55" i="1"/>
  <c r="AP55" i="1"/>
  <c r="AQ55" i="1"/>
  <c r="AR55" i="1"/>
  <c r="AS55" i="1"/>
  <c r="AT55" i="1"/>
  <c r="AU55" i="1"/>
  <c r="AV55" i="1"/>
  <c r="AW55" i="1"/>
  <c r="AX55" i="1"/>
  <c r="AY55" i="1"/>
  <c r="AZ55" i="1"/>
  <c r="BA55" i="1"/>
  <c r="BB55" i="1"/>
  <c r="BC55" i="1"/>
  <c r="BD55" i="1"/>
  <c r="BE55" i="1"/>
  <c r="BF55" i="1"/>
  <c r="BG55" i="1"/>
  <c r="BH55" i="1"/>
  <c r="BI55" i="1"/>
  <c r="BJ55" i="1"/>
  <c r="BK55" i="1"/>
  <c r="BL55" i="1"/>
  <c r="BM55" i="1"/>
  <c r="BN55" i="1"/>
  <c r="BO55" i="1"/>
  <c r="BP55" i="1"/>
  <c r="BQ55" i="1"/>
  <c r="BR55" i="1"/>
  <c r="BS55" i="1"/>
  <c r="BT55" i="1"/>
  <c r="BU55" i="1"/>
  <c r="BV55" i="1"/>
  <c r="BW55" i="1"/>
  <c r="BX55" i="1"/>
  <c r="BY55" i="1"/>
  <c r="BZ55" i="1"/>
  <c r="CA55" i="1"/>
  <c r="CB55" i="1"/>
  <c r="CC55" i="1"/>
  <c r="CD55" i="1"/>
  <c r="CE55" i="1"/>
  <c r="CF55" i="1"/>
  <c r="CG55" i="1"/>
  <c r="CH55" i="1"/>
  <c r="CI55" i="1"/>
  <c r="CJ55" i="1"/>
  <c r="CK55" i="1"/>
  <c r="CL55" i="1"/>
  <c r="CM55" i="1"/>
  <c r="CN55" i="1"/>
  <c r="CO55" i="1"/>
  <c r="CP55" i="1"/>
  <c r="CQ55" i="1"/>
  <c r="D55" i="1"/>
  <c r="E44" i="1"/>
  <c r="F44" i="1"/>
  <c r="G44" i="1"/>
  <c r="H44" i="1"/>
  <c r="I44" i="1"/>
  <c r="J44" i="1"/>
  <c r="K44" i="1"/>
  <c r="L44" i="1"/>
  <c r="L61" i="1" s="1"/>
  <c r="M44" i="1"/>
  <c r="M61" i="1" s="1"/>
  <c r="N44" i="1"/>
  <c r="O44" i="1"/>
  <c r="P44" i="1"/>
  <c r="Q44" i="1"/>
  <c r="R44" i="1"/>
  <c r="S44" i="1"/>
  <c r="T44" i="1"/>
  <c r="U44" i="1"/>
  <c r="V44" i="1"/>
  <c r="W44" i="1"/>
  <c r="X44" i="1"/>
  <c r="X61" i="1" s="1"/>
  <c r="Y44" i="1"/>
  <c r="Y61" i="1" s="1"/>
  <c r="Z44" i="1"/>
  <c r="AA44" i="1"/>
  <c r="AB44" i="1"/>
  <c r="AC44" i="1"/>
  <c r="AD44" i="1"/>
  <c r="AE44" i="1"/>
  <c r="AF44" i="1"/>
  <c r="AG44" i="1"/>
  <c r="AH44" i="1"/>
  <c r="AI44" i="1"/>
  <c r="D44" i="1"/>
  <c r="D61" i="1" s="1"/>
  <c r="C36" i="1"/>
  <c r="E35" i="1"/>
  <c r="F35" i="1"/>
  <c r="G35" i="1"/>
  <c r="H35" i="1"/>
  <c r="I35" i="1"/>
  <c r="J35" i="1"/>
  <c r="K35" i="1"/>
  <c r="L35" i="1"/>
  <c r="M35" i="1"/>
  <c r="N35" i="1"/>
  <c r="O35" i="1"/>
  <c r="P35" i="1"/>
  <c r="Q35" i="1"/>
  <c r="R35" i="1"/>
  <c r="S35" i="1"/>
  <c r="T35" i="1"/>
  <c r="U35" i="1"/>
  <c r="V35" i="1"/>
  <c r="W35" i="1"/>
  <c r="X35" i="1"/>
  <c r="Y35" i="1"/>
  <c r="Z35" i="1"/>
  <c r="AA35" i="1"/>
  <c r="AB35" i="1"/>
  <c r="AC35" i="1"/>
  <c r="AD35" i="1"/>
  <c r="AE35" i="1"/>
  <c r="AF35" i="1"/>
  <c r="AG35" i="1"/>
  <c r="AH35" i="1"/>
  <c r="AI35" i="1"/>
  <c r="D35" i="1"/>
  <c r="E29" i="1"/>
  <c r="F29" i="1"/>
  <c r="G29" i="1"/>
  <c r="H29" i="1"/>
  <c r="I29" i="1"/>
  <c r="J29" i="1"/>
  <c r="K29" i="1"/>
  <c r="L29" i="1"/>
  <c r="M29" i="1"/>
  <c r="N29" i="1"/>
  <c r="O29" i="1"/>
  <c r="P29" i="1"/>
  <c r="Q29" i="1"/>
  <c r="R29" i="1"/>
  <c r="S29" i="1"/>
  <c r="T29" i="1"/>
  <c r="U29" i="1"/>
  <c r="V29" i="1"/>
  <c r="W29" i="1"/>
  <c r="X29" i="1"/>
  <c r="Y29" i="1"/>
  <c r="Z29" i="1"/>
  <c r="AA29" i="1"/>
  <c r="AB29" i="1"/>
  <c r="AC29" i="1"/>
  <c r="AD29" i="1"/>
  <c r="AE29" i="1"/>
  <c r="AF29" i="1"/>
  <c r="AG29" i="1"/>
  <c r="AH29" i="1"/>
  <c r="AI29" i="1"/>
  <c r="D29" i="1"/>
  <c r="E18" i="1"/>
  <c r="F18" i="1"/>
  <c r="G18" i="1"/>
  <c r="H18" i="1"/>
  <c r="I18" i="1"/>
  <c r="J18" i="1"/>
  <c r="K18" i="1"/>
  <c r="L18" i="1"/>
  <c r="M18" i="1"/>
  <c r="N18" i="1"/>
  <c r="O18" i="1"/>
  <c r="P18" i="1"/>
  <c r="Q18" i="1"/>
  <c r="R18" i="1"/>
  <c r="S18" i="1"/>
  <c r="T18" i="1"/>
  <c r="U18" i="1"/>
  <c r="V18" i="1"/>
  <c r="W18" i="1"/>
  <c r="X18" i="1"/>
  <c r="Y18" i="1"/>
  <c r="Z18" i="1"/>
  <c r="AA18" i="1"/>
  <c r="AB18" i="1"/>
  <c r="AC18" i="1"/>
  <c r="AD18" i="1"/>
  <c r="AE18" i="1"/>
  <c r="AF18" i="1"/>
  <c r="AG18" i="1"/>
  <c r="AH18" i="1"/>
  <c r="AI18" i="1"/>
  <c r="D18" i="1"/>
  <c r="AE326" i="1" l="1"/>
  <c r="S326" i="1"/>
  <c r="G326" i="1"/>
  <c r="AD299" i="1"/>
  <c r="R299" i="1"/>
  <c r="F299" i="1"/>
  <c r="E299" i="1"/>
  <c r="Q299" i="1"/>
  <c r="AC195" i="1"/>
  <c r="AB299" i="1"/>
  <c r="U219" i="1"/>
  <c r="AG61" i="1"/>
  <c r="U61" i="1"/>
  <c r="I61" i="1"/>
  <c r="Z167" i="1"/>
  <c r="N167" i="1"/>
  <c r="AB219" i="1"/>
  <c r="P219" i="1"/>
  <c r="D299" i="1"/>
  <c r="AC61" i="1"/>
  <c r="Q61" i="1"/>
  <c r="E61" i="1"/>
  <c r="AH167" i="1"/>
  <c r="V167" i="1"/>
  <c r="J167" i="1"/>
  <c r="D219" i="1"/>
  <c r="X219" i="1"/>
  <c r="X87" i="1"/>
  <c r="AI87" i="1"/>
  <c r="K87" i="1"/>
  <c r="W87" i="1"/>
  <c r="AE87" i="1"/>
  <c r="AE36" i="1"/>
  <c r="S36" i="1"/>
  <c r="G36" i="1"/>
  <c r="AF61" i="1"/>
  <c r="T61" i="1"/>
  <c r="H61" i="1"/>
  <c r="AH87" i="1"/>
  <c r="V87" i="1"/>
  <c r="J87" i="1"/>
  <c r="AA140" i="1"/>
  <c r="AH140" i="1"/>
  <c r="Y167" i="1"/>
  <c r="M167" i="1"/>
  <c r="AA219" i="1"/>
  <c r="O219" i="1"/>
  <c r="AC247" i="1"/>
  <c r="Q247" i="1"/>
  <c r="E247" i="1"/>
  <c r="AC272" i="1"/>
  <c r="Q272" i="1"/>
  <c r="E272" i="1"/>
  <c r="AB326" i="1"/>
  <c r="AE61" i="1"/>
  <c r="S61" i="1"/>
  <c r="G61" i="1"/>
  <c r="D167" i="1"/>
  <c r="X167" i="1"/>
  <c r="L167" i="1"/>
  <c r="AB247" i="1"/>
  <c r="P247" i="1"/>
  <c r="AD61" i="1"/>
  <c r="R61" i="1"/>
  <c r="F61" i="1"/>
  <c r="AG113" i="1"/>
  <c r="U113" i="1"/>
  <c r="I113" i="1"/>
  <c r="AI167" i="1"/>
  <c r="W167" i="1"/>
  <c r="K167" i="1"/>
  <c r="AA247" i="1"/>
  <c r="O247" i="1"/>
  <c r="AA272" i="1"/>
  <c r="O272" i="1"/>
  <c r="AB61" i="1"/>
  <c r="P61" i="1"/>
  <c r="AI219" i="1"/>
  <c r="W219" i="1"/>
  <c r="K219" i="1"/>
  <c r="Z36" i="1"/>
  <c r="N36" i="1"/>
  <c r="AD140" i="1"/>
  <c r="R140" i="1"/>
  <c r="F140" i="1"/>
  <c r="AF167" i="1"/>
  <c r="T167" i="1"/>
  <c r="H167" i="1"/>
  <c r="AB195" i="1"/>
  <c r="P195" i="1"/>
  <c r="AH219" i="1"/>
  <c r="V219" i="1"/>
  <c r="J219" i="1"/>
  <c r="X272" i="1"/>
  <c r="L272" i="1"/>
  <c r="AF272" i="1"/>
  <c r="AC113" i="1"/>
  <c r="Q113" i="1"/>
  <c r="E113" i="1"/>
  <c r="AE167" i="1"/>
  <c r="S167" i="1"/>
  <c r="G167" i="1"/>
  <c r="AA195" i="1"/>
  <c r="O195" i="1"/>
  <c r="AG219" i="1"/>
  <c r="I219" i="1"/>
  <c r="AI247" i="1"/>
  <c r="W247" i="1"/>
  <c r="K247" i="1"/>
  <c r="AF219" i="1"/>
  <c r="T219" i="1"/>
  <c r="H219" i="1"/>
  <c r="AH247" i="1"/>
  <c r="V247" i="1"/>
  <c r="J247" i="1"/>
  <c r="AD36" i="1"/>
  <c r="R36" i="1"/>
  <c r="F36" i="1"/>
  <c r="Y36" i="1"/>
  <c r="M36" i="1"/>
  <c r="AC36" i="1"/>
  <c r="Q36" i="1"/>
  <c r="E36" i="1"/>
  <c r="AA61" i="1"/>
  <c r="O61" i="1"/>
  <c r="AF113" i="1"/>
  <c r="T113" i="1"/>
  <c r="H113" i="1"/>
  <c r="AB113" i="1"/>
  <c r="AD219" i="1"/>
  <c r="R219" i="1"/>
  <c r="F219" i="1"/>
  <c r="Z272" i="1"/>
  <c r="N272" i="1"/>
  <c r="C328" i="1"/>
  <c r="C329" i="1" s="1"/>
  <c r="Z61" i="1"/>
  <c r="N61" i="1"/>
  <c r="AE113" i="1"/>
  <c r="S113" i="1"/>
  <c r="G113" i="1"/>
  <c r="AA113" i="1"/>
  <c r="AG167" i="1"/>
  <c r="U167" i="1"/>
  <c r="I167" i="1"/>
  <c r="AC219" i="1"/>
  <c r="Q219" i="1"/>
  <c r="E219" i="1"/>
  <c r="D247" i="1"/>
  <c r="L247" i="1"/>
  <c r="Y272" i="1"/>
  <c r="M272" i="1"/>
  <c r="AC299" i="1"/>
  <c r="Q326" i="1"/>
  <c r="E326" i="1"/>
  <c r="P326" i="1"/>
  <c r="AI140" i="1"/>
  <c r="AI61" i="1"/>
  <c r="W61" i="1"/>
  <c r="K61" i="1"/>
  <c r="P113" i="1"/>
  <c r="AB140" i="1"/>
  <c r="P140" i="1"/>
  <c r="AD167" i="1"/>
  <c r="R167" i="1"/>
  <c r="F167" i="1"/>
  <c r="Z219" i="1"/>
  <c r="N219" i="1"/>
  <c r="AF36" i="1"/>
  <c r="T36" i="1"/>
  <c r="H36" i="1"/>
  <c r="AH61" i="1"/>
  <c r="V61" i="1"/>
  <c r="J61" i="1"/>
  <c r="D87" i="1"/>
  <c r="O113" i="1"/>
  <c r="AC167" i="1"/>
  <c r="Q167" i="1"/>
  <c r="E167" i="1"/>
  <c r="Y219" i="1"/>
  <c r="M219" i="1"/>
  <c r="X247" i="1"/>
  <c r="S87" i="1"/>
  <c r="G87" i="1"/>
  <c r="L219" i="1"/>
  <c r="T272" i="1"/>
  <c r="H272" i="1"/>
  <c r="Y326" i="1"/>
  <c r="M326" i="1"/>
  <c r="AG326" i="1"/>
  <c r="U326" i="1"/>
  <c r="I326" i="1"/>
  <c r="AC326" i="1"/>
  <c r="AD87" i="1"/>
  <c r="R87" i="1"/>
  <c r="F87" i="1"/>
  <c r="AF326" i="1"/>
  <c r="T326" i="1"/>
  <c r="H326" i="1"/>
  <c r="AB36" i="1"/>
  <c r="P36" i="1"/>
  <c r="AC87" i="1"/>
  <c r="Q87" i="1"/>
  <c r="E87" i="1"/>
  <c r="Z113" i="1"/>
  <c r="N113" i="1"/>
  <c r="Z140" i="1"/>
  <c r="N140" i="1"/>
  <c r="AG140" i="1"/>
  <c r="Z195" i="1"/>
  <c r="N195" i="1"/>
  <c r="Z247" i="1"/>
  <c r="N247" i="1"/>
  <c r="P299" i="1"/>
  <c r="AA36" i="1"/>
  <c r="O36" i="1"/>
  <c r="AB87" i="1"/>
  <c r="P87" i="1"/>
  <c r="Y113" i="1"/>
  <c r="M113" i="1"/>
  <c r="Y140" i="1"/>
  <c r="M140" i="1"/>
  <c r="AF140" i="1"/>
  <c r="Y195" i="1"/>
  <c r="M195" i="1"/>
  <c r="Y247" i="1"/>
  <c r="M247" i="1"/>
  <c r="AA299" i="1"/>
  <c r="O299" i="1"/>
  <c r="AA87" i="1"/>
  <c r="O87" i="1"/>
  <c r="D113" i="1"/>
  <c r="X113" i="1"/>
  <c r="L113" i="1"/>
  <c r="X140" i="1"/>
  <c r="L140" i="1"/>
  <c r="D195" i="1"/>
  <c r="X195" i="1"/>
  <c r="L195" i="1"/>
  <c r="AB272" i="1"/>
  <c r="P272" i="1"/>
  <c r="Z299" i="1"/>
  <c r="N299" i="1"/>
  <c r="Z87" i="1"/>
  <c r="N87" i="1"/>
  <c r="AI113" i="1"/>
  <c r="W113" i="1"/>
  <c r="K113" i="1"/>
  <c r="AI195" i="1"/>
  <c r="W195" i="1"/>
  <c r="K195" i="1"/>
  <c r="Y299" i="1"/>
  <c r="M299" i="1"/>
  <c r="D36" i="1"/>
  <c r="X36" i="1"/>
  <c r="L36" i="1"/>
  <c r="Y87" i="1"/>
  <c r="M87" i="1"/>
  <c r="AH113" i="1"/>
  <c r="V113" i="1"/>
  <c r="J113" i="1"/>
  <c r="V140" i="1"/>
  <c r="J140" i="1"/>
  <c r="AH195" i="1"/>
  <c r="V195" i="1"/>
  <c r="J195" i="1"/>
  <c r="X299" i="1"/>
  <c r="L299" i="1"/>
  <c r="AA326" i="1"/>
  <c r="O326" i="1"/>
  <c r="AI36" i="1"/>
  <c r="W36" i="1"/>
  <c r="K36" i="1"/>
  <c r="L87" i="1"/>
  <c r="AG195" i="1"/>
  <c r="U195" i="1"/>
  <c r="I195" i="1"/>
  <c r="AG247" i="1"/>
  <c r="U247" i="1"/>
  <c r="I247" i="1"/>
  <c r="AI299" i="1"/>
  <c r="W299" i="1"/>
  <c r="K299" i="1"/>
  <c r="Z326" i="1"/>
  <c r="N326" i="1"/>
  <c r="AH36" i="1"/>
  <c r="V36" i="1"/>
  <c r="J36" i="1"/>
  <c r="D140" i="1"/>
  <c r="T140" i="1"/>
  <c r="H140" i="1"/>
  <c r="AF195" i="1"/>
  <c r="T195" i="1"/>
  <c r="H195" i="1"/>
  <c r="AF247" i="1"/>
  <c r="T247" i="1"/>
  <c r="H247" i="1"/>
  <c r="D272" i="1"/>
  <c r="AH299" i="1"/>
  <c r="V299" i="1"/>
  <c r="J299" i="1"/>
  <c r="AG36" i="1"/>
  <c r="U36" i="1"/>
  <c r="I36" i="1"/>
  <c r="AE140" i="1"/>
  <c r="S140" i="1"/>
  <c r="G140" i="1"/>
  <c r="AE195" i="1"/>
  <c r="S195" i="1"/>
  <c r="G195" i="1"/>
  <c r="AE247" i="1"/>
  <c r="S247" i="1"/>
  <c r="G247" i="1"/>
  <c r="AI272" i="1"/>
  <c r="W272" i="1"/>
  <c r="K272" i="1"/>
  <c r="AG299" i="1"/>
  <c r="U299" i="1"/>
  <c r="I299" i="1"/>
  <c r="D326" i="1"/>
  <c r="X326" i="1"/>
  <c r="L326" i="1"/>
  <c r="AG87" i="1"/>
  <c r="U87" i="1"/>
  <c r="I87" i="1"/>
  <c r="AD113" i="1"/>
  <c r="R113" i="1"/>
  <c r="F113" i="1"/>
  <c r="AD195" i="1"/>
  <c r="R195" i="1"/>
  <c r="F195" i="1"/>
  <c r="AD247" i="1"/>
  <c r="R247" i="1"/>
  <c r="F247" i="1"/>
  <c r="AH272" i="1"/>
  <c r="V272" i="1"/>
  <c r="J272" i="1"/>
  <c r="AF299" i="1"/>
  <c r="T299" i="1"/>
  <c r="H299" i="1"/>
  <c r="O140" i="1"/>
  <c r="AF87" i="1"/>
  <c r="T87" i="1"/>
  <c r="H87" i="1"/>
  <c r="AC140" i="1"/>
  <c r="Q140" i="1"/>
  <c r="E140" i="1"/>
  <c r="Q195" i="1"/>
  <c r="E195" i="1"/>
  <c r="AG272" i="1"/>
  <c r="U272" i="1"/>
  <c r="I272" i="1"/>
  <c r="AE299" i="1"/>
  <c r="S299" i="1"/>
  <c r="G299" i="1"/>
  <c r="AH326" i="1"/>
  <c r="V326" i="1"/>
  <c r="J326" i="1"/>
  <c r="CE328" i="1"/>
  <c r="CQ328" i="1"/>
  <c r="CP328" i="1"/>
  <c r="CO328" i="1"/>
  <c r="CN328" i="1"/>
  <c r="CM328" i="1"/>
  <c r="CL328" i="1"/>
  <c r="CK328" i="1"/>
  <c r="CJ328" i="1"/>
  <c r="CI328" i="1"/>
  <c r="CH328" i="1"/>
  <c r="CG328" i="1"/>
  <c r="CB328" i="1"/>
  <c r="CA328" i="1"/>
  <c r="BZ328" i="1"/>
  <c r="BY328" i="1"/>
  <c r="BX328" i="1"/>
  <c r="BW328" i="1"/>
  <c r="BV328" i="1"/>
  <c r="BU328" i="1"/>
  <c r="BT328" i="1"/>
  <c r="BS328" i="1"/>
  <c r="BR328" i="1"/>
  <c r="BQ328" i="1"/>
  <c r="BP328" i="1"/>
  <c r="BO328" i="1"/>
  <c r="BN328" i="1"/>
  <c r="BM328" i="1"/>
  <c r="BL328" i="1"/>
  <c r="BK328" i="1"/>
  <c r="BJ328" i="1"/>
  <c r="BI328" i="1"/>
  <c r="BH328" i="1"/>
  <c r="BG328" i="1"/>
  <c r="BF328" i="1"/>
  <c r="BE328" i="1"/>
  <c r="BD328" i="1"/>
  <c r="BC328" i="1"/>
  <c r="BB328" i="1"/>
  <c r="BA328" i="1"/>
  <c r="AZ328" i="1"/>
  <c r="AY328" i="1"/>
  <c r="AX328" i="1"/>
  <c r="AW328" i="1"/>
  <c r="AV328" i="1"/>
  <c r="AU328" i="1"/>
  <c r="AT328" i="1"/>
  <c r="AS328" i="1"/>
  <c r="AR328" i="1"/>
  <c r="AQ328" i="1"/>
  <c r="AP328" i="1"/>
  <c r="AO328" i="1"/>
  <c r="AN328" i="1"/>
  <c r="AM328" i="1"/>
  <c r="AL328" i="1"/>
  <c r="AK328" i="1"/>
  <c r="AJ328" i="1"/>
  <c r="CD325" i="1"/>
  <c r="CD319" i="1"/>
  <c r="CD311" i="1"/>
  <c r="CD308" i="1"/>
  <c r="A324" i="1"/>
  <c r="C324" i="1"/>
  <c r="A322" i="1"/>
  <c r="A321" i="1"/>
  <c r="C321" i="1"/>
  <c r="A318" i="1"/>
  <c r="C318" i="1"/>
  <c r="A317" i="1"/>
  <c r="A316" i="1"/>
  <c r="C316" i="1"/>
  <c r="A315" i="1"/>
  <c r="A313" i="1"/>
  <c r="C313" i="1"/>
  <c r="A310" i="1"/>
  <c r="C310" i="1"/>
  <c r="A307" i="1"/>
  <c r="A306" i="1"/>
  <c r="A305" i="1"/>
  <c r="C305" i="1"/>
  <c r="A304" i="1"/>
  <c r="C304" i="1"/>
  <c r="A303" i="1"/>
  <c r="C303" i="1"/>
  <c r="CD298" i="1"/>
  <c r="CD283" i="1"/>
  <c r="CD280" i="1"/>
  <c r="A297" i="1"/>
  <c r="C297" i="1"/>
  <c r="A295" i="1"/>
  <c r="A294" i="1"/>
  <c r="C294" i="1"/>
  <c r="A291" i="1"/>
  <c r="C291" i="1"/>
  <c r="A289" i="1"/>
  <c r="A286" i="1"/>
  <c r="C286" i="1"/>
  <c r="A285" i="1"/>
  <c r="C285" i="1"/>
  <c r="A282" i="1"/>
  <c r="C282" i="1"/>
  <c r="A279" i="1"/>
  <c r="A278" i="1"/>
  <c r="A277" i="1"/>
  <c r="C277" i="1"/>
  <c r="A276" i="1"/>
  <c r="C276" i="1"/>
  <c r="CD271" i="1"/>
  <c r="CD265" i="1"/>
  <c r="CD258" i="1"/>
  <c r="CD255" i="1"/>
  <c r="A270" i="1"/>
  <c r="C270" i="1"/>
  <c r="A269" i="1"/>
  <c r="A268" i="1"/>
  <c r="A267" i="1"/>
  <c r="C267" i="1"/>
  <c r="A264" i="1"/>
  <c r="A263" i="1"/>
  <c r="C263" i="1"/>
  <c r="A262" i="1"/>
  <c r="A260" i="1"/>
  <c r="C260" i="1"/>
  <c r="A257" i="1"/>
  <c r="C257" i="1"/>
  <c r="A253" i="1"/>
  <c r="A252" i="1"/>
  <c r="C252" i="1"/>
  <c r="CD246" i="1"/>
  <c r="CD240" i="1"/>
  <c r="CD231" i="1"/>
  <c r="CD228" i="1"/>
  <c r="A244" i="1"/>
  <c r="A243" i="1"/>
  <c r="C243" i="1"/>
  <c r="A242" i="1"/>
  <c r="A239" i="1"/>
  <c r="C239" i="1"/>
  <c r="A238" i="1"/>
  <c r="A237" i="1"/>
  <c r="C237" i="1"/>
  <c r="A235" i="1"/>
  <c r="A234" i="1"/>
  <c r="C234" i="1"/>
  <c r="A233" i="1"/>
  <c r="C233" i="1"/>
  <c r="A230" i="1"/>
  <c r="C230" i="1"/>
  <c r="A227" i="1"/>
  <c r="A226" i="1"/>
  <c r="A225" i="1"/>
  <c r="C225" i="1"/>
  <c r="A224" i="1"/>
  <c r="C224" i="1"/>
  <c r="CD218" i="1"/>
  <c r="CD213" i="1"/>
  <c r="CD206" i="1"/>
  <c r="CD203" i="1"/>
  <c r="A217" i="1"/>
  <c r="C217" i="1"/>
  <c r="A216" i="1"/>
  <c r="C216" i="1"/>
  <c r="A215" i="1"/>
  <c r="A212" i="1"/>
  <c r="A211" i="1"/>
  <c r="C211" i="1"/>
  <c r="A210" i="1"/>
  <c r="A209" i="1"/>
  <c r="C209" i="1"/>
  <c r="A208" i="1"/>
  <c r="C208" i="1"/>
  <c r="A205" i="1"/>
  <c r="C205" i="1"/>
  <c r="A202" i="1"/>
  <c r="A201" i="1"/>
  <c r="A200" i="1"/>
  <c r="C200" i="1"/>
  <c r="A199" i="1"/>
  <c r="C199" i="1"/>
  <c r="CD194" i="1"/>
  <c r="CD188" i="1"/>
  <c r="CD180" i="1"/>
  <c r="CD177" i="1"/>
  <c r="A193" i="1"/>
  <c r="C193" i="1"/>
  <c r="A192" i="1"/>
  <c r="A191" i="1"/>
  <c r="A190" i="1"/>
  <c r="C190" i="1"/>
  <c r="A187" i="1"/>
  <c r="C187" i="1"/>
  <c r="A185" i="1"/>
  <c r="C185" i="1"/>
  <c r="A184" i="1"/>
  <c r="A182" i="1"/>
  <c r="C182" i="1"/>
  <c r="A179" i="1"/>
  <c r="C179" i="1"/>
  <c r="A176" i="1"/>
  <c r="A175" i="1"/>
  <c r="A174" i="1"/>
  <c r="C174" i="1"/>
  <c r="A173" i="1"/>
  <c r="C173" i="1"/>
  <c r="A172" i="1"/>
  <c r="C172" i="1"/>
  <c r="CD166" i="1"/>
  <c r="CD160" i="1"/>
  <c r="CD152" i="1"/>
  <c r="CD149" i="1"/>
  <c r="A165" i="1"/>
  <c r="C165" i="1"/>
  <c r="A164" i="1"/>
  <c r="A163" i="1"/>
  <c r="A162" i="1"/>
  <c r="C162" i="1"/>
  <c r="A159" i="1"/>
  <c r="C159" i="1"/>
  <c r="A158" i="1"/>
  <c r="A157" i="1"/>
  <c r="C157" i="1"/>
  <c r="A156" i="1"/>
  <c r="A155" i="1"/>
  <c r="C155" i="1"/>
  <c r="A154" i="1"/>
  <c r="C154" i="1"/>
  <c r="A151" i="1"/>
  <c r="C151" i="1"/>
  <c r="A148" i="1"/>
  <c r="A147" i="1"/>
  <c r="A146" i="1"/>
  <c r="C146" i="1"/>
  <c r="A145" i="1"/>
  <c r="C145" i="1"/>
  <c r="CD139" i="1"/>
  <c r="CD133" i="1"/>
  <c r="CD125" i="1"/>
  <c r="CD122" i="1"/>
  <c r="A138" i="1"/>
  <c r="C138" i="1"/>
  <c r="A137" i="1"/>
  <c r="C137" i="1"/>
  <c r="A136" i="1"/>
  <c r="A135" i="1"/>
  <c r="C135" i="1"/>
  <c r="A132" i="1"/>
  <c r="C132" i="1"/>
  <c r="A131" i="1"/>
  <c r="A130" i="1"/>
  <c r="C130" i="1"/>
  <c r="A129" i="1"/>
  <c r="A128" i="1"/>
  <c r="C128" i="1"/>
  <c r="A127" i="1"/>
  <c r="C127" i="1"/>
  <c r="A124" i="1"/>
  <c r="C124" i="1"/>
  <c r="A121" i="1"/>
  <c r="A120" i="1"/>
  <c r="A119" i="1"/>
  <c r="C119" i="1"/>
  <c r="A118" i="1"/>
  <c r="C118" i="1"/>
  <c r="A117" i="1"/>
  <c r="C117" i="1"/>
  <c r="CD112" i="1"/>
  <c r="CD107" i="1"/>
  <c r="CD98" i="1"/>
  <c r="CD95" i="1"/>
  <c r="A111" i="1"/>
  <c r="C111" i="1"/>
  <c r="A110" i="1"/>
  <c r="C110" i="1"/>
  <c r="A109" i="1"/>
  <c r="A104" i="1"/>
  <c r="C104" i="1"/>
  <c r="A102" i="1"/>
  <c r="A101" i="1"/>
  <c r="C101" i="1"/>
  <c r="A100" i="1"/>
  <c r="C100" i="1"/>
  <c r="A97" i="1"/>
  <c r="C97" i="1"/>
  <c r="A94" i="1"/>
  <c r="A93" i="1"/>
  <c r="A92" i="1"/>
  <c r="C92" i="1"/>
  <c r="A91" i="1"/>
  <c r="C91" i="1"/>
  <c r="CD86" i="1"/>
  <c r="CD80" i="1"/>
  <c r="CD72" i="1"/>
  <c r="CD69" i="1"/>
  <c r="A85" i="1"/>
  <c r="C85" i="1"/>
  <c r="A83" i="1"/>
  <c r="A82" i="1"/>
  <c r="C82" i="1"/>
  <c r="A78" i="1"/>
  <c r="A77" i="1"/>
  <c r="C77" i="1"/>
  <c r="A76" i="1"/>
  <c r="A75" i="1"/>
  <c r="C75" i="1"/>
  <c r="A74" i="1"/>
  <c r="C74" i="1"/>
  <c r="A71" i="1"/>
  <c r="A67" i="1"/>
  <c r="A66" i="1"/>
  <c r="C66" i="1"/>
  <c r="CD60" i="1"/>
  <c r="CD47" i="1"/>
  <c r="CD44" i="1"/>
  <c r="A59" i="1"/>
  <c r="C59" i="1"/>
  <c r="A58" i="1"/>
  <c r="A57" i="1"/>
  <c r="A54" i="1"/>
  <c r="C54" i="1"/>
  <c r="A53" i="1"/>
  <c r="A52" i="1"/>
  <c r="C52" i="1"/>
  <c r="A51" i="1"/>
  <c r="A50" i="1"/>
  <c r="C50" i="1"/>
  <c r="A49" i="1"/>
  <c r="C49" i="1"/>
  <c r="A46" i="1"/>
  <c r="C46" i="1"/>
  <c r="A43" i="1"/>
  <c r="A42" i="1"/>
  <c r="A41" i="1"/>
  <c r="C41" i="1"/>
  <c r="A40" i="1"/>
  <c r="C40" i="1"/>
  <c r="CD35" i="1"/>
  <c r="CD29" i="1"/>
  <c r="CD21" i="1"/>
  <c r="CD18" i="1"/>
  <c r="A34" i="1"/>
  <c r="C34" i="1"/>
  <c r="A32" i="1"/>
  <c r="A31" i="1"/>
  <c r="C31" i="1"/>
  <c r="A28" i="1"/>
  <c r="A27" i="1"/>
  <c r="C27" i="1"/>
  <c r="A26" i="1"/>
  <c r="A25" i="1"/>
  <c r="A24" i="1"/>
  <c r="C24" i="1"/>
  <c r="A23" i="1"/>
  <c r="C23" i="1"/>
  <c r="A20" i="1"/>
  <c r="C20" i="1"/>
  <c r="A17" i="1"/>
  <c r="A16" i="1"/>
  <c r="A15" i="1"/>
  <c r="C15" i="1"/>
  <c r="A14" i="1"/>
  <c r="C14" i="1"/>
  <c r="A13" i="1"/>
  <c r="C13" i="1"/>
  <c r="AI6" i="1"/>
  <c r="A6" i="1"/>
  <c r="CD1" i="1"/>
  <c r="AC328" i="1" l="1"/>
  <c r="AC329" i="1" s="1"/>
  <c r="V328" i="1"/>
  <c r="V329" i="1" s="1"/>
  <c r="AI328" i="1"/>
  <c r="AI329" i="1" s="1"/>
  <c r="X328" i="1"/>
  <c r="X329" i="1" s="1"/>
  <c r="E328" i="1"/>
  <c r="E329" i="1" s="1"/>
  <c r="R328" i="1"/>
  <c r="R329" i="1" s="1"/>
  <c r="U328" i="1"/>
  <c r="U329" i="1" s="1"/>
  <c r="J328" i="1"/>
  <c r="J329" i="1" s="1"/>
  <c r="AD328" i="1"/>
  <c r="AD329" i="1" s="1"/>
  <c r="AA328" i="1"/>
  <c r="AA329" i="1" s="1"/>
  <c r="P328" i="1"/>
  <c r="P329" i="1" s="1"/>
  <c r="Q328" i="1"/>
  <c r="Q329" i="1" s="1"/>
  <c r="Y328" i="1"/>
  <c r="Y329" i="1" s="1"/>
  <c r="F328" i="1"/>
  <c r="F329" i="1" s="1"/>
  <c r="G328" i="1"/>
  <c r="G329" i="1" s="1"/>
  <c r="N328" i="1"/>
  <c r="N329" i="1" s="1"/>
  <c r="AF328" i="1"/>
  <c r="AF329" i="1" s="1"/>
  <c r="M328" i="1"/>
  <c r="M329" i="1" s="1"/>
  <c r="L328" i="1"/>
  <c r="L329" i="1" s="1"/>
  <c r="O328" i="1"/>
  <c r="O329" i="1" s="1"/>
  <c r="AE328" i="1"/>
  <c r="AE329" i="1" s="1"/>
  <c r="I328" i="1"/>
  <c r="I329" i="1" s="1"/>
  <c r="K328" i="1"/>
  <c r="K329" i="1" s="1"/>
  <c r="AG328" i="1"/>
  <c r="AG329" i="1" s="1"/>
  <c r="D328" i="1"/>
  <c r="D329" i="1" s="1"/>
  <c r="W328" i="1"/>
  <c r="W329" i="1" s="1"/>
  <c r="AB328" i="1"/>
  <c r="AB329" i="1" s="1"/>
  <c r="H328" i="1"/>
  <c r="H329" i="1" s="1"/>
  <c r="Z328" i="1"/>
  <c r="Z329" i="1" s="1"/>
  <c r="AH328" i="1"/>
  <c r="AH329" i="1" s="1"/>
  <c r="T328" i="1"/>
  <c r="T329" i="1" s="1"/>
  <c r="S328" i="1"/>
  <c r="S329" i="1" s="1"/>
</calcChain>
</file>

<file path=xl/sharedStrings.xml><?xml version="1.0" encoding="utf-8"?>
<sst xmlns="http://schemas.openxmlformats.org/spreadsheetml/2006/main" count="480" uniqueCount="196">
  <si>
    <t>всего</t>
  </si>
  <si>
    <t>Белки, г</t>
  </si>
  <si>
    <t>в т.ч. жив.</t>
  </si>
  <si>
    <t>в т.ч. раст.</t>
  </si>
  <si>
    <t>ЭЦ, ккал</t>
  </si>
  <si>
    <t>Жиры, г</t>
  </si>
  <si>
    <t>НЖК</t>
  </si>
  <si>
    <t>ПНЖК</t>
  </si>
  <si>
    <t>Холестерин</t>
  </si>
  <si>
    <t>МД</t>
  </si>
  <si>
    <t>Крахмал</t>
  </si>
  <si>
    <t>ПВ</t>
  </si>
  <si>
    <t>РПВ</t>
  </si>
  <si>
    <t>НПВ</t>
  </si>
  <si>
    <t>Органические кислоты</t>
  </si>
  <si>
    <t>Зола</t>
  </si>
  <si>
    <t>Na</t>
  </si>
  <si>
    <t>K</t>
  </si>
  <si>
    <t>Ca</t>
  </si>
  <si>
    <t>Mg</t>
  </si>
  <si>
    <t>P</t>
  </si>
  <si>
    <t>Fe</t>
  </si>
  <si>
    <t>B</t>
  </si>
  <si>
    <t>РР</t>
  </si>
  <si>
    <t>НЭ</t>
  </si>
  <si>
    <t>Алкоголь, г</t>
  </si>
  <si>
    <t>Валин</t>
  </si>
  <si>
    <t>изолейцин</t>
  </si>
  <si>
    <t>лейцин</t>
  </si>
  <si>
    <t>лизин</t>
  </si>
  <si>
    <t>метионин</t>
  </si>
  <si>
    <t>треонин</t>
  </si>
  <si>
    <t>триптофан</t>
  </si>
  <si>
    <t>фенилаланин</t>
  </si>
  <si>
    <t>аланин</t>
  </si>
  <si>
    <t>аргинин</t>
  </si>
  <si>
    <t>аспарагиновая</t>
  </si>
  <si>
    <t>гистидин</t>
  </si>
  <si>
    <t>глицин</t>
  </si>
  <si>
    <t>глутаминовая</t>
  </si>
  <si>
    <t>оксипролин</t>
  </si>
  <si>
    <t>пролин</t>
  </si>
  <si>
    <t>серин</t>
  </si>
  <si>
    <t>тирозин</t>
  </si>
  <si>
    <t>цистин</t>
  </si>
  <si>
    <t>масляная</t>
  </si>
  <si>
    <t>капроновая</t>
  </si>
  <si>
    <t>каприловая</t>
  </si>
  <si>
    <t>каприновая</t>
  </si>
  <si>
    <t>лауриновая</t>
  </si>
  <si>
    <t>миристиновая</t>
  </si>
  <si>
    <t>пентадекановая</t>
  </si>
  <si>
    <t>пальмитиновая</t>
  </si>
  <si>
    <t>маргариновая</t>
  </si>
  <si>
    <t>стеариновая</t>
  </si>
  <si>
    <t>арахиновая</t>
  </si>
  <si>
    <t>бегеновая</t>
  </si>
  <si>
    <t>лигноцериновая</t>
  </si>
  <si>
    <t>миристолеиновая</t>
  </si>
  <si>
    <t>пальмитолеиновая</t>
  </si>
  <si>
    <t>олеиновая</t>
  </si>
  <si>
    <t>гадолеиновая</t>
  </si>
  <si>
    <t>эруковая</t>
  </si>
  <si>
    <t>линолевая</t>
  </si>
  <si>
    <t>линоленовая</t>
  </si>
  <si>
    <t>арахидоновая</t>
  </si>
  <si>
    <t>Аденин</t>
  </si>
  <si>
    <t>Гуанин</t>
  </si>
  <si>
    <t>Ph</t>
  </si>
  <si>
    <t>МЖК</t>
  </si>
  <si>
    <t>РЭ,мкг</t>
  </si>
  <si>
    <t>ТЭ,мг</t>
  </si>
  <si>
    <t>Витамины, мг</t>
  </si>
  <si>
    <t>Минеральные элементы, мг</t>
  </si>
  <si>
    <r>
      <t>В</t>
    </r>
    <r>
      <rPr>
        <vertAlign val="subscript"/>
        <sz val="12"/>
        <rFont val="Times New Roman"/>
        <family val="1"/>
        <charset val="204"/>
      </rPr>
      <t>1</t>
    </r>
  </si>
  <si>
    <r>
      <t>В</t>
    </r>
    <r>
      <rPr>
        <vertAlign val="subscript"/>
        <sz val="12"/>
        <rFont val="Times New Roman"/>
        <family val="1"/>
        <charset val="204"/>
      </rPr>
      <t>2</t>
    </r>
  </si>
  <si>
    <t>Вы-ход, г</t>
  </si>
  <si>
    <t>Угле-воды, г</t>
  </si>
  <si>
    <t>Дата составления</t>
  </si>
  <si>
    <t>Дата печати</t>
  </si>
  <si>
    <t>Группа</t>
  </si>
  <si>
    <t>Физ.Норма</t>
  </si>
  <si>
    <t>Но-мер рец.</t>
  </si>
  <si>
    <t>Прием пищи, наименование изделий (блюд)</t>
  </si>
  <si>
    <t>Вита-мин С, мг</t>
  </si>
  <si>
    <t>Цена, руб</t>
  </si>
  <si>
    <t>Доля, %</t>
  </si>
  <si>
    <t>I (макс.), мкг</t>
  </si>
  <si>
    <t>I (мин.), мкг</t>
  </si>
  <si>
    <t>I (сред.), мкг</t>
  </si>
  <si>
    <t>Zn (макс.), мкг</t>
  </si>
  <si>
    <t>Zn (мин.), мкг</t>
  </si>
  <si>
    <t>Zn (сред.), мкг</t>
  </si>
  <si>
    <t>Se (макс.), мкг</t>
  </si>
  <si>
    <t>Se (мин.), мкг</t>
  </si>
  <si>
    <t>Se (сред.), мкг</t>
  </si>
  <si>
    <t>Вложен-ный сахар, г</t>
  </si>
  <si>
    <t>Вложен-ная соль, г</t>
  </si>
  <si>
    <t>А</t>
  </si>
  <si>
    <t>Утверждаю                                Индивидуальный предприниматель Ибрагимова Э.И.                         ______________      /Э.И. Ибрагимова/</t>
  </si>
  <si>
    <t xml:space="preserve">Согласовано                           Директор ОУ  ____________________________________________________________________________    </t>
  </si>
  <si>
    <t>Сад</t>
  </si>
  <si>
    <t>СанПиН 2.3/2.4.3590-20  3-7 лет</t>
  </si>
  <si>
    <t>Завтрак</t>
  </si>
  <si>
    <t>Батон</t>
  </si>
  <si>
    <t>Масло сливочное</t>
  </si>
  <si>
    <t>Печенье</t>
  </si>
  <si>
    <t>Чай сладкий</t>
  </si>
  <si>
    <t>Каша ячневая молочная с маслом сливочным</t>
  </si>
  <si>
    <t>Обед</t>
  </si>
  <si>
    <t>Хлеб пшеничный</t>
  </si>
  <si>
    <t>Хлеб ржаной</t>
  </si>
  <si>
    <t>Компот из сухофруктов</t>
  </si>
  <si>
    <t>Салат из белокочанной капусты с морковью и растительным маслом</t>
  </si>
  <si>
    <t>Суп картофельный с макаронными изделиями на говяжьем бульоне</t>
  </si>
  <si>
    <t>Плов из мяса цыплят-бройлеров</t>
  </si>
  <si>
    <t>Уплотненный полдник</t>
  </si>
  <si>
    <t>Ужин</t>
  </si>
  <si>
    <t>Чай полусладкий</t>
  </si>
  <si>
    <t>Омлет запеченный или паровой</t>
  </si>
  <si>
    <t>Фрукты</t>
  </si>
  <si>
    <t>Итого за день</t>
  </si>
  <si>
    <t>Чай с лимоном</t>
  </si>
  <si>
    <t>Каша пшенная молочная с маслом сливочным</t>
  </si>
  <si>
    <t>Компот из яблок</t>
  </si>
  <si>
    <t>Щи из свежей капусты и картофеля на говяжьем бульоне</t>
  </si>
  <si>
    <t>Картофельное пюре с маслом сливочным</t>
  </si>
  <si>
    <t>Тефтели из мяса говядины с рисом</t>
  </si>
  <si>
    <t>Запеканка творожная с изюмом</t>
  </si>
  <si>
    <t>Оладьи</t>
  </si>
  <si>
    <t>Каша манная молочная с маслом сливочным</t>
  </si>
  <si>
    <t>Кисель из концентрата</t>
  </si>
  <si>
    <t>Суп картофельный с бобовыми на говяжьем бульоне</t>
  </si>
  <si>
    <t>Макаронные изделия отварные с маслом сливочным</t>
  </si>
  <si>
    <t>Мясо птицы (грудка) отварное в соусе</t>
  </si>
  <si>
    <t>Сыр (порциями)</t>
  </si>
  <si>
    <t>Каша пшеничная молочная с маслом сливочным</t>
  </si>
  <si>
    <t>Суп картофельный с пшенной крупой</t>
  </si>
  <si>
    <t>Котлеты "Крестьянские" из мясо говядины и птиц</t>
  </si>
  <si>
    <t>Булочка дорожная</t>
  </si>
  <si>
    <t>Кофейный напиток с молоком</t>
  </si>
  <si>
    <t>Борщ с картофелем на говяжьем бульоне</t>
  </si>
  <si>
    <t>Каша молочная ассорти (рис, пшено) с маслом сливочным</t>
  </si>
  <si>
    <t>Суп молочный с вермишелью</t>
  </si>
  <si>
    <t>Каша овсяная молочная с маслом сливочным</t>
  </si>
  <si>
    <t>Рассольник с крупой на говяжьем бульоне</t>
  </si>
  <si>
    <t>Биточки (котлеты) из рыбы минтай</t>
  </si>
  <si>
    <t>Биточки (котлеты) из мяса говядины</t>
  </si>
  <si>
    <t>Каша рисовая молочная вязкая с маслом сливочным</t>
  </si>
  <si>
    <t>Мясо говядины тушеное с овощами</t>
  </si>
  <si>
    <t>Ватрушка с повидлом</t>
  </si>
  <si>
    <t>Фрикадельки из рыбы минтай</t>
  </si>
  <si>
    <t>Какао с молоком</t>
  </si>
  <si>
    <t>Мясо тушеное в томатном соусе</t>
  </si>
  <si>
    <t>12.01.2025</t>
  </si>
  <si>
    <t>Итого за период</t>
  </si>
  <si>
    <t xml:space="preserve">Итого </t>
  </si>
  <si>
    <t>Второй завтрак</t>
  </si>
  <si>
    <t>1 НЕДЕЛЯ</t>
  </si>
  <si>
    <t>1 ДЕНЬ</t>
  </si>
  <si>
    <t>6 ДЕНЬ</t>
  </si>
  <si>
    <t>5 ДЕНЬ</t>
  </si>
  <si>
    <t>4 ДЕНЬ</t>
  </si>
  <si>
    <t>3 ДЕНЬ</t>
  </si>
  <si>
    <t>2 ДЕНЬ</t>
  </si>
  <si>
    <t>2 НЕДЕЛЯ</t>
  </si>
  <si>
    <t>Средний за день</t>
  </si>
  <si>
    <t>Согласовано                                       Начальник МКУ "Управление образования"  Муслюмовского района РТ  ________________         /Л.Я. Хабибуллина/</t>
  </si>
  <si>
    <t>171/9</t>
  </si>
  <si>
    <t>196/4</t>
  </si>
  <si>
    <t>162/18</t>
  </si>
  <si>
    <t>135/45</t>
  </si>
  <si>
    <t>47/3</t>
  </si>
  <si>
    <t>175,5/4,5</t>
  </si>
  <si>
    <t>172,8/7,2</t>
  </si>
  <si>
    <t>140/40</t>
  </si>
  <si>
    <t>146,3/3,7</t>
  </si>
  <si>
    <t>100/30</t>
  </si>
  <si>
    <t>Чай с молоком</t>
  </si>
  <si>
    <t>Картофельное пюре с маслом сливочный</t>
  </si>
  <si>
    <t>176,4/3,6</t>
  </si>
  <si>
    <t>Сырники из творога со сметаной</t>
  </si>
  <si>
    <t>195/5</t>
  </si>
  <si>
    <t>90/90</t>
  </si>
  <si>
    <t>35/35</t>
  </si>
  <si>
    <t>3/4</t>
  </si>
  <si>
    <t>Каша гречневая вязкая</t>
  </si>
  <si>
    <t>ЦИКЛИЧНОЕ ВЕСЕННЕЕ (ЛЕТНЕЕ)  ДВУХНЕДЕЛЬНОЕ МЕНЮ ДЛЯ ОРГАНИЗАЦИИ ПИТАНИЯ ДЕТЕЙ В ВОЗРАСТЕ ОТ 3 ДО 7 ЛЕТ, ПОСЕЩАЮЩИХ  ДОШКОЛЬНЫЕ ОБРАЗОВАТЕЛЬНЫЕ УЧРЕЖДЕНИЯ И ДОШКОЛЬНЫЕ ГРУППЫ ОБРАЗОВАТЕЛЬНЫХ УЧРЕЖДЕНИЙ МУСЛЮМОВСКОГО МУНИЦИПАЛЬНОГО РАЙОНА РТ НА 2025 г.</t>
  </si>
  <si>
    <t>Каша гречневая молочная с маслом сливочным</t>
  </si>
  <si>
    <t>Салат из отварной свеклы с растительным маслом</t>
  </si>
  <si>
    <t>Пюре гороховое</t>
  </si>
  <si>
    <t>Биточки из мяса бройлер-цыплят</t>
  </si>
  <si>
    <t>Сок в ассортименте</t>
  </si>
  <si>
    <t>Кисломолочный продукт</t>
  </si>
  <si>
    <t>Котлеты из мяса бройлер-цыплят</t>
  </si>
  <si>
    <t>100/10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</si>
</sst>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[$-F800]dddd\,\ mmmm\ dd\,\ yyyy"/>
    <numFmt numFmtId="165" formatCode="0;[Red]0"/>
    <numFmt numFmtId="166" formatCode="0.00;[Red]0.00"/>
  </numFmts>
  <fonts count="5" x14ac:knownFonts="1">
    <font>
      <sz val="10"/>
      <name val="Arial Cyr"/>
      <charset val="204"/>
    </font>
    <font>
      <sz val="12"/>
      <name val="Times New Roman"/>
      <family val="1"/>
      <charset val="204"/>
    </font>
    <font>
      <sz val="8"/>
      <name val="Arial Cyr"/>
      <charset val="204"/>
    </font>
    <font>
      <vertAlign val="subscript"/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1" fillId="0" borderId="1" xfId="0" applyFont="1" applyBorder="1"/>
    <xf numFmtId="49" fontId="1" fillId="0" borderId="0" xfId="0" applyNumberFormat="1" applyFont="1" applyAlignment="1">
      <alignment vertical="top" wrapText="1"/>
    </xf>
    <xf numFmtId="0" fontId="1" fillId="0" borderId="0" xfId="0" applyNumberFormat="1" applyFont="1" applyAlignment="1">
      <alignment horizontal="center" vertical="top"/>
    </xf>
    <xf numFmtId="0" fontId="1" fillId="0" borderId="0" xfId="0" applyNumberFormat="1" applyFont="1" applyAlignment="1">
      <alignment vertical="top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164" fontId="0" fillId="0" borderId="0" xfId="0" applyNumberFormat="1"/>
    <xf numFmtId="2" fontId="1" fillId="0" borderId="0" xfId="0" applyNumberFormat="1" applyFont="1"/>
    <xf numFmtId="2" fontId="4" fillId="0" borderId="0" xfId="0" applyNumberFormat="1" applyFont="1"/>
    <xf numFmtId="0" fontId="1" fillId="0" borderId="2" xfId="0" applyFont="1" applyBorder="1" applyAlignment="1">
      <alignment vertical="center"/>
    </xf>
    <xf numFmtId="0" fontId="1" fillId="0" borderId="2" xfId="0" applyFont="1" applyBorder="1"/>
    <xf numFmtId="0" fontId="4" fillId="0" borderId="0" xfId="0" applyFont="1"/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left" vertical="center"/>
    </xf>
    <xf numFmtId="49" fontId="1" fillId="0" borderId="0" xfId="0" quotePrefix="1" applyNumberFormat="1" applyFont="1" applyAlignment="1">
      <alignment vertical="top" wrapText="1"/>
    </xf>
    <xf numFmtId="0" fontId="1" fillId="0" borderId="2" xfId="0" applyNumberFormat="1" applyFont="1" applyBorder="1" applyAlignment="1">
      <alignment horizontal="center" vertical="top"/>
    </xf>
    <xf numFmtId="49" fontId="1" fillId="0" borderId="2" xfId="0" applyNumberFormat="1" applyFont="1" applyBorder="1" applyAlignment="1">
      <alignment vertical="top" wrapText="1"/>
    </xf>
    <xf numFmtId="0" fontId="1" fillId="0" borderId="2" xfId="0" applyNumberFormat="1" applyFont="1" applyBorder="1" applyAlignment="1">
      <alignment vertical="top"/>
    </xf>
    <xf numFmtId="2" fontId="1" fillId="0" borderId="2" xfId="0" applyNumberFormat="1" applyFont="1" applyBorder="1"/>
    <xf numFmtId="0" fontId="1" fillId="0" borderId="8" xfId="0" applyNumberFormat="1" applyFont="1" applyBorder="1" applyAlignment="1">
      <alignment horizontal="center" vertical="top"/>
    </xf>
    <xf numFmtId="49" fontId="1" fillId="0" borderId="8" xfId="0" applyNumberFormat="1" applyFont="1" applyBorder="1" applyAlignment="1">
      <alignment vertical="top" wrapText="1"/>
    </xf>
    <xf numFmtId="0" fontId="1" fillId="0" borderId="8" xfId="0" applyNumberFormat="1" applyFont="1" applyBorder="1" applyAlignment="1">
      <alignment vertical="top"/>
    </xf>
    <xf numFmtId="0" fontId="1" fillId="0" borderId="8" xfId="0" applyFont="1" applyBorder="1"/>
    <xf numFmtId="2" fontId="1" fillId="0" borderId="8" xfId="0" applyNumberFormat="1" applyFont="1" applyBorder="1"/>
    <xf numFmtId="0" fontId="4" fillId="0" borderId="0" xfId="0" applyNumberFormat="1" applyFont="1" applyAlignment="1">
      <alignment horizontal="center" vertical="top"/>
    </xf>
    <xf numFmtId="49" fontId="4" fillId="0" borderId="0" xfId="0" applyNumberFormat="1" applyFont="1" applyAlignment="1">
      <alignment vertical="top" wrapText="1"/>
    </xf>
    <xf numFmtId="0" fontId="4" fillId="0" borderId="0" xfId="0" applyNumberFormat="1" applyFont="1" applyAlignment="1">
      <alignment vertical="top"/>
    </xf>
    <xf numFmtId="0" fontId="0" fillId="0" borderId="0" xfId="0" quotePrefix="1"/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/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top" wrapText="1"/>
    </xf>
    <xf numFmtId="49" fontId="4" fillId="0" borderId="0" xfId="0" applyNumberFormat="1" applyFont="1" applyAlignment="1">
      <alignment horizontal="center" vertical="top" wrapText="1"/>
    </xf>
    <xf numFmtId="165" fontId="4" fillId="0" borderId="0" xfId="0" applyNumberFormat="1" applyFont="1" applyAlignment="1">
      <alignment vertical="top"/>
    </xf>
    <xf numFmtId="0" fontId="1" fillId="0" borderId="1" xfId="0" applyFont="1" applyBorder="1" applyAlignment="1">
      <alignment horizontal="right"/>
    </xf>
    <xf numFmtId="0" fontId="1" fillId="0" borderId="0" xfId="0" applyFont="1" applyBorder="1" applyAlignment="1">
      <alignment horizontal="right" vertical="center" wrapText="1"/>
    </xf>
    <xf numFmtId="0" fontId="1" fillId="0" borderId="0" xfId="0" applyNumberFormat="1" applyFont="1" applyAlignment="1">
      <alignment horizontal="right" vertical="top"/>
    </xf>
    <xf numFmtId="0" fontId="1" fillId="0" borderId="8" xfId="0" applyNumberFormat="1" applyFont="1" applyBorder="1" applyAlignment="1">
      <alignment horizontal="right" vertical="top"/>
    </xf>
    <xf numFmtId="0" fontId="1" fillId="0" borderId="2" xfId="0" applyNumberFormat="1" applyFont="1" applyBorder="1" applyAlignment="1">
      <alignment horizontal="right" vertical="top"/>
    </xf>
    <xf numFmtId="0" fontId="4" fillId="0" borderId="0" xfId="0" applyNumberFormat="1" applyFont="1" applyAlignment="1">
      <alignment horizontal="right" vertical="top"/>
    </xf>
    <xf numFmtId="165" fontId="4" fillId="0" borderId="0" xfId="0" applyNumberFormat="1" applyFont="1" applyAlignment="1">
      <alignment horizontal="right" vertical="top"/>
    </xf>
    <xf numFmtId="166" fontId="1" fillId="0" borderId="0" xfId="0" applyNumberFormat="1" applyFont="1"/>
    <xf numFmtId="166" fontId="1" fillId="0" borderId="1" xfId="0" applyNumberFormat="1" applyFont="1" applyBorder="1"/>
    <xf numFmtId="166" fontId="4" fillId="0" borderId="0" xfId="0" applyNumberFormat="1" applyFont="1"/>
    <xf numFmtId="166" fontId="1" fillId="0" borderId="0" xfId="0" applyNumberFormat="1" applyFont="1" applyBorder="1" applyAlignment="1">
      <alignment horizontal="center" vertical="center" wrapText="1"/>
    </xf>
    <xf numFmtId="166" fontId="1" fillId="0" borderId="0" xfId="0" applyNumberFormat="1" applyFont="1" applyAlignment="1">
      <alignment vertical="top"/>
    </xf>
    <xf numFmtId="166" fontId="1" fillId="0" borderId="8" xfId="0" applyNumberFormat="1" applyFont="1" applyBorder="1" applyAlignment="1">
      <alignment vertical="top"/>
    </xf>
    <xf numFmtId="166" fontId="1" fillId="0" borderId="2" xfId="0" applyNumberFormat="1" applyFont="1" applyBorder="1" applyAlignment="1">
      <alignment vertical="top"/>
    </xf>
    <xf numFmtId="166" fontId="4" fillId="0" borderId="0" xfId="0" applyNumberFormat="1" applyFont="1" applyAlignment="1">
      <alignment vertical="top"/>
    </xf>
    <xf numFmtId="0" fontId="1" fillId="0" borderId="8" xfId="0" applyNumberFormat="1" applyFont="1" applyBorder="1" applyAlignment="1">
      <alignment horizontal="center" vertical="top"/>
    </xf>
    <xf numFmtId="0" fontId="1" fillId="0" borderId="8" xfId="0" applyNumberFormat="1" applyFont="1" applyBorder="1" applyAlignment="1">
      <alignment horizontal="center" vertical="top"/>
    </xf>
    <xf numFmtId="49" fontId="1" fillId="0" borderId="8" xfId="0" applyNumberFormat="1" applyFont="1" applyBorder="1" applyAlignment="1">
      <alignment vertical="top" wrapText="1"/>
    </xf>
    <xf numFmtId="0" fontId="1" fillId="0" borderId="8" xfId="0" applyNumberFormat="1" applyFont="1" applyBorder="1" applyAlignment="1">
      <alignment vertical="top"/>
    </xf>
    <xf numFmtId="0" fontId="1" fillId="0" borderId="8" xfId="0" applyFont="1" applyBorder="1"/>
    <xf numFmtId="2" fontId="1" fillId="0" borderId="8" xfId="0" applyNumberFormat="1" applyFont="1" applyBorder="1"/>
    <xf numFmtId="0" fontId="1" fillId="0" borderId="8" xfId="0" applyNumberFormat="1" applyFont="1" applyBorder="1" applyAlignment="1">
      <alignment horizontal="center" vertical="top"/>
    </xf>
    <xf numFmtId="0" fontId="1" fillId="0" borderId="2" xfId="0" applyFont="1" applyBorder="1" applyAlignment="1">
      <alignment horizontal="center" vertical="center" wrapText="1"/>
    </xf>
    <xf numFmtId="166" fontId="1" fillId="0" borderId="2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left" wrapText="1"/>
    </xf>
    <xf numFmtId="0" fontId="4" fillId="0" borderId="0" xfId="0" applyFont="1" applyAlignment="1">
      <alignment horizont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49" fontId="1" fillId="0" borderId="8" xfId="0" applyNumberFormat="1" applyFont="1" applyBorder="1" applyAlignment="1">
      <alignment horizontal="left" vertical="top" wrapText="1"/>
    </xf>
    <xf numFmtId="49" fontId="1" fillId="0" borderId="9" xfId="0" applyNumberFormat="1" applyFont="1" applyBorder="1" applyAlignment="1">
      <alignment horizontal="left" vertical="top" wrapText="1"/>
    </xf>
    <xf numFmtId="0" fontId="1" fillId="0" borderId="8" xfId="0" applyNumberFormat="1" applyFont="1" applyBorder="1" applyAlignment="1">
      <alignment horizontal="center" vertical="top"/>
    </xf>
    <xf numFmtId="0" fontId="1" fillId="0" borderId="9" xfId="0" applyNumberFormat="1" applyFont="1" applyBorder="1" applyAlignment="1">
      <alignment horizontal="center" vertical="top"/>
    </xf>
    <xf numFmtId="164" fontId="4" fillId="0" borderId="0" xfId="0" applyNumberFormat="1" applyFont="1" applyAlignment="1">
      <alignment horizontal="right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8" xfId="0" applyNumberFormat="1" applyFont="1" applyBorder="1" applyAlignment="1">
      <alignment horizontal="right" vertical="center"/>
    </xf>
    <xf numFmtId="0" fontId="1" fillId="0" borderId="9" xfId="0" applyNumberFormat="1" applyFont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pageSetUpPr fitToPage="1"/>
  </sheetPr>
  <dimension ref="A1:IU329"/>
  <sheetViews>
    <sheetView tabSelected="1" topLeftCell="A71" zoomScaleNormal="100" workbookViewId="0">
      <selection activeCell="C107" sqref="C107"/>
    </sheetView>
  </sheetViews>
  <sheetFormatPr defaultColWidth="0" defaultRowHeight="15.75" x14ac:dyDescent="0.25"/>
  <cols>
    <col min="1" max="1" width="6.7109375" style="5" customWidth="1"/>
    <col min="2" max="2" width="35.7109375" style="4" customWidth="1"/>
    <col min="3" max="3" width="10.7109375" style="41" customWidth="1"/>
    <col min="4" max="4" width="9.7109375" style="6" customWidth="1"/>
    <col min="5" max="5" width="0.140625" style="6" hidden="1" customWidth="1"/>
    <col min="6" max="6" width="9.7109375" style="6" customWidth="1"/>
    <col min="7" max="7" width="6.7109375" style="6" hidden="1" customWidth="1"/>
    <col min="8" max="8" width="9.7109375" style="6" customWidth="1"/>
    <col min="9" max="9" width="9.7109375" style="50" customWidth="1"/>
    <col min="10" max="21" width="9.28515625" style="6" hidden="1" customWidth="1"/>
    <col min="22" max="22" width="9.7109375" style="6" hidden="1" customWidth="1"/>
    <col min="23" max="28" width="9.7109375" style="6" customWidth="1"/>
    <col min="29" max="29" width="9.28515625" style="6" hidden="1" customWidth="1"/>
    <col min="30" max="30" width="9.7109375" style="6" hidden="1" customWidth="1"/>
    <col min="31" max="31" width="9.7109375" style="6" customWidth="1"/>
    <col min="32" max="32" width="0.140625" style="6" hidden="1" customWidth="1"/>
    <col min="33" max="33" width="9.28515625" style="6" hidden="1" customWidth="1"/>
    <col min="34" max="34" width="9.7109375" style="6" hidden="1" customWidth="1"/>
    <col min="35" max="35" width="9.85546875" style="6" customWidth="1"/>
    <col min="36" max="80" width="9.28515625" style="1" hidden="1" customWidth="1"/>
    <col min="81" max="82" width="9.28515625" style="10" hidden="1" customWidth="1"/>
    <col min="83" max="83" width="9.28515625" style="1" hidden="1" customWidth="1"/>
    <col min="84" max="84" width="11.5703125" style="1" hidden="1" customWidth="1"/>
    <col min="85" max="85" width="4.28515625" style="1" hidden="1" customWidth="1"/>
    <col min="86" max="92" width="9.140625" style="1" hidden="1" customWidth="1"/>
    <col min="93" max="94" width="9.5703125" style="1" hidden="1" customWidth="1"/>
    <col min="95" max="95" width="9.7109375" style="1" hidden="1" customWidth="1"/>
    <col min="96" max="255" width="9.140625" style="1" customWidth="1"/>
    <col min="256" max="16384" width="12.5703125" style="1" hidden="1"/>
  </cols>
  <sheetData>
    <row r="1" spans="1:95" ht="87" customHeight="1" x14ac:dyDescent="0.25">
      <c r="A1" s="1"/>
      <c r="B1" s="15" t="s">
        <v>167</v>
      </c>
      <c r="C1" s="2"/>
      <c r="D1" s="1"/>
      <c r="E1" s="1"/>
      <c r="F1" s="1"/>
      <c r="G1" s="1"/>
      <c r="H1" s="64" t="s">
        <v>100</v>
      </c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16"/>
      <c r="Y1" s="16"/>
      <c r="Z1" s="16"/>
      <c r="AA1" s="64" t="s">
        <v>99</v>
      </c>
      <c r="AB1" s="64"/>
      <c r="AC1" s="64"/>
      <c r="AD1" s="64"/>
      <c r="AE1" s="64"/>
      <c r="AF1" s="64"/>
      <c r="AG1" s="64"/>
      <c r="AH1" s="64"/>
      <c r="AI1" s="64"/>
      <c r="AJ1" s="16"/>
      <c r="AK1" s="16"/>
      <c r="AL1" s="16"/>
      <c r="AM1" s="16"/>
      <c r="AN1" s="16"/>
      <c r="AO1" s="16"/>
      <c r="AP1" s="16"/>
      <c r="AQ1" s="16"/>
      <c r="AR1" s="16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  <c r="BF1" s="16"/>
      <c r="BG1" s="16"/>
      <c r="BH1" s="16"/>
      <c r="BI1" s="16"/>
      <c r="BJ1" s="16"/>
      <c r="BK1" s="16"/>
      <c r="BL1" s="16"/>
      <c r="BM1" s="16"/>
      <c r="BN1" s="16"/>
      <c r="BO1" s="16"/>
      <c r="BP1" s="16"/>
      <c r="BQ1" s="16"/>
      <c r="BR1" s="16"/>
      <c r="BS1" s="16"/>
      <c r="BT1" s="16"/>
      <c r="BU1" s="16"/>
      <c r="BV1" s="16"/>
      <c r="BW1" s="16"/>
      <c r="BX1" s="16"/>
      <c r="BY1" s="16"/>
      <c r="BZ1" s="16"/>
      <c r="CA1" s="16"/>
      <c r="CB1" s="16"/>
      <c r="CC1" s="16"/>
      <c r="CD1" s="2" t="str">
        <f>IF(B5&lt;&gt;"",B5,"")</f>
        <v/>
      </c>
      <c r="CM1" s="65"/>
      <c r="CN1" s="65"/>
      <c r="CO1" s="65"/>
    </row>
    <row r="2" spans="1:95" ht="43.5" customHeight="1" x14ac:dyDescent="0.25">
      <c r="A2" s="66" t="s">
        <v>187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  <c r="AA2" s="66"/>
      <c r="AB2" s="66"/>
      <c r="AC2" s="66"/>
      <c r="AD2" s="66"/>
      <c r="AE2" s="66"/>
      <c r="AF2" s="66"/>
      <c r="AG2" s="66"/>
      <c r="AH2" s="66"/>
      <c r="AI2" s="66"/>
      <c r="AJ2" s="66"/>
      <c r="AK2" s="66"/>
      <c r="AL2" s="66"/>
      <c r="AM2" s="66"/>
      <c r="AN2" s="66"/>
      <c r="AO2" s="66"/>
      <c r="AP2" s="66"/>
      <c r="AQ2" s="66"/>
      <c r="AR2" s="66"/>
      <c r="AS2" s="66"/>
      <c r="AT2" s="66"/>
      <c r="AU2" s="66"/>
      <c r="AV2" s="66"/>
      <c r="AW2" s="66"/>
      <c r="AX2" s="66"/>
      <c r="AY2" s="66"/>
      <c r="AZ2" s="66"/>
      <c r="BA2" s="66"/>
      <c r="BB2" s="66"/>
      <c r="BC2" s="66"/>
      <c r="BD2" s="66"/>
      <c r="BE2" s="66"/>
      <c r="BF2" s="66"/>
      <c r="BG2" s="66"/>
      <c r="BH2" s="66"/>
      <c r="BI2" s="66"/>
      <c r="BJ2" s="66"/>
      <c r="BK2" s="66"/>
      <c r="BL2" s="66"/>
      <c r="BM2" s="66"/>
      <c r="BN2" s="66"/>
      <c r="BO2" s="66"/>
      <c r="BP2" s="66"/>
      <c r="BQ2" s="66"/>
      <c r="BR2" s="66"/>
      <c r="BS2" s="66"/>
      <c r="BT2" s="66"/>
      <c r="BU2" s="66"/>
      <c r="BV2" s="66"/>
      <c r="BW2" s="66"/>
      <c r="BX2" s="66"/>
      <c r="BY2" s="66"/>
      <c r="BZ2" s="66"/>
      <c r="CA2" s="66"/>
      <c r="CB2" s="66"/>
      <c r="CC2" s="66"/>
      <c r="CD2" s="66"/>
      <c r="CE2" s="66"/>
      <c r="CF2" s="66"/>
      <c r="CG2" s="66"/>
      <c r="CH2" s="66"/>
      <c r="CI2" s="66"/>
      <c r="CJ2" s="66"/>
      <c r="CK2" s="66"/>
      <c r="CL2" s="66"/>
      <c r="CM2" s="66"/>
      <c r="CN2" s="66"/>
      <c r="CO2" s="66"/>
    </row>
    <row r="3" spans="1:95" s="17" customFormat="1" ht="26.25" customHeight="1" x14ac:dyDescent="0.2">
      <c r="A3" s="66"/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6"/>
      <c r="AC3" s="66"/>
      <c r="AD3" s="66"/>
      <c r="AE3" s="66"/>
      <c r="AF3" s="66"/>
      <c r="AG3" s="66"/>
      <c r="AH3" s="66"/>
      <c r="AI3" s="66"/>
      <c r="AJ3" s="66"/>
      <c r="AK3" s="66"/>
      <c r="AL3" s="66"/>
      <c r="AM3" s="66"/>
      <c r="AN3" s="66"/>
      <c r="AO3" s="66"/>
      <c r="AP3" s="66"/>
      <c r="AQ3" s="66"/>
      <c r="AR3" s="66"/>
      <c r="AS3" s="66"/>
      <c r="AT3" s="66"/>
      <c r="AU3" s="66"/>
      <c r="AV3" s="66"/>
      <c r="AW3" s="66"/>
      <c r="AX3" s="66"/>
      <c r="AY3" s="66"/>
      <c r="AZ3" s="66"/>
      <c r="BA3" s="66"/>
      <c r="BB3" s="66"/>
      <c r="BC3" s="66"/>
      <c r="BD3" s="66"/>
      <c r="BE3" s="66"/>
      <c r="BF3" s="66"/>
      <c r="BG3" s="66"/>
      <c r="BH3" s="66"/>
      <c r="BI3" s="66"/>
      <c r="BJ3" s="66"/>
      <c r="BK3" s="66"/>
      <c r="BL3" s="66"/>
      <c r="BM3" s="66"/>
      <c r="BN3" s="66"/>
      <c r="BO3" s="66"/>
      <c r="BP3" s="66"/>
      <c r="BQ3" s="66"/>
      <c r="BR3" s="66"/>
      <c r="BS3" s="66"/>
      <c r="BT3" s="66"/>
      <c r="BU3" s="66"/>
      <c r="BV3" s="66"/>
      <c r="BW3" s="66"/>
      <c r="BX3" s="66"/>
      <c r="BY3" s="66"/>
      <c r="BZ3" s="66"/>
      <c r="CA3" s="66"/>
      <c r="CB3" s="66"/>
      <c r="CC3" s="66"/>
      <c r="CD3" s="66"/>
      <c r="CE3" s="66"/>
      <c r="CF3" s="66"/>
      <c r="CG3" s="66"/>
      <c r="CH3" s="66"/>
      <c r="CI3" s="66"/>
      <c r="CJ3" s="66"/>
      <c r="CK3" s="66"/>
      <c r="CL3" s="66"/>
      <c r="CM3" s="66"/>
      <c r="CN3" s="66"/>
      <c r="CO3" s="66"/>
    </row>
    <row r="4" spans="1:95" ht="12" hidden="1" customHeight="1" x14ac:dyDescent="0.25">
      <c r="A4" s="1"/>
      <c r="B4" s="1"/>
      <c r="C4" s="2"/>
      <c r="D4" s="1"/>
      <c r="E4" s="1"/>
      <c r="F4" s="1"/>
      <c r="G4" s="1"/>
      <c r="H4" s="1"/>
      <c r="I4" s="46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CC4" s="1"/>
      <c r="CD4" s="1"/>
    </row>
    <row r="5" spans="1:95" ht="12" hidden="1" customHeight="1" x14ac:dyDescent="0.25">
      <c r="A5" s="1"/>
      <c r="B5" s="2"/>
      <c r="C5" s="39"/>
      <c r="D5" s="3"/>
      <c r="E5" s="3"/>
      <c r="F5" s="3"/>
      <c r="G5" s="3"/>
      <c r="H5" s="3"/>
      <c r="I5" s="47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CC5" s="1"/>
      <c r="CD5" s="1"/>
    </row>
    <row r="6" spans="1:95" s="14" customFormat="1" ht="12" hidden="1" customHeight="1" x14ac:dyDescent="0.25">
      <c r="A6" s="63" t="str">
        <f>IF(Dop!B3&lt;&gt;"",Dop!B3,"")</f>
        <v>Сад</v>
      </c>
      <c r="B6" s="63"/>
      <c r="C6" s="63"/>
      <c r="I6" s="48"/>
      <c r="AI6" s="74">
        <f>IF(Дата_Сост&lt;&gt;"",Дата_Сост,"")</f>
        <v>45658</v>
      </c>
      <c r="AJ6" s="74"/>
      <c r="AK6" s="74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4"/>
      <c r="AZ6" s="74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4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4"/>
      <c r="BX6" s="74"/>
      <c r="BY6" s="74"/>
      <c r="BZ6" s="74"/>
      <c r="CA6" s="74"/>
      <c r="CB6" s="74"/>
      <c r="CC6" s="74"/>
      <c r="CD6" s="74"/>
    </row>
    <row r="7" spans="1:95" hidden="1" x14ac:dyDescent="0.25">
      <c r="A7" s="1"/>
      <c r="B7" s="1"/>
      <c r="C7" s="2"/>
      <c r="D7" s="1"/>
      <c r="E7" s="1"/>
      <c r="F7" s="1"/>
      <c r="G7" s="1"/>
      <c r="H7" s="1"/>
      <c r="I7" s="46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CC7" s="1"/>
      <c r="CD7" s="1"/>
    </row>
    <row r="8" spans="1:95" ht="29.25" customHeight="1" x14ac:dyDescent="0.25">
      <c r="A8" s="75" t="s">
        <v>82</v>
      </c>
      <c r="B8" s="61" t="s">
        <v>83</v>
      </c>
      <c r="C8" s="77" t="s">
        <v>76</v>
      </c>
      <c r="D8" s="61" t="s">
        <v>1</v>
      </c>
      <c r="E8" s="61"/>
      <c r="F8" s="61" t="s">
        <v>5</v>
      </c>
      <c r="G8" s="61"/>
      <c r="H8" s="61" t="s">
        <v>77</v>
      </c>
      <c r="I8" s="62" t="s">
        <v>4</v>
      </c>
      <c r="J8" s="8" t="s">
        <v>6</v>
      </c>
      <c r="K8" s="8" t="s">
        <v>7</v>
      </c>
      <c r="L8" s="8" t="s">
        <v>69</v>
      </c>
      <c r="M8" s="8" t="s">
        <v>8</v>
      </c>
      <c r="N8" s="8" t="s">
        <v>9</v>
      </c>
      <c r="O8" s="8" t="s">
        <v>10</v>
      </c>
      <c r="P8" s="8" t="s">
        <v>11</v>
      </c>
      <c r="Q8" s="8" t="s">
        <v>12</v>
      </c>
      <c r="R8" s="8" t="s">
        <v>13</v>
      </c>
      <c r="S8" s="8" t="s">
        <v>14</v>
      </c>
      <c r="T8" s="8" t="s">
        <v>15</v>
      </c>
      <c r="U8" s="8" t="s">
        <v>16</v>
      </c>
      <c r="V8" s="8" t="s">
        <v>17</v>
      </c>
      <c r="W8" s="61" t="s">
        <v>73</v>
      </c>
      <c r="X8" s="61"/>
      <c r="Y8" s="61"/>
      <c r="Z8" s="61"/>
      <c r="AA8" s="67" t="s">
        <v>72</v>
      </c>
      <c r="AB8" s="68"/>
      <c r="AC8" s="68"/>
      <c r="AD8" s="68"/>
      <c r="AE8" s="69"/>
      <c r="AF8" s="12"/>
      <c r="AG8" s="12"/>
      <c r="AH8" s="12"/>
      <c r="AI8" s="61" t="s">
        <v>84</v>
      </c>
      <c r="AJ8" s="13" t="s">
        <v>25</v>
      </c>
      <c r="AK8" s="13" t="s">
        <v>26</v>
      </c>
      <c r="AL8" s="13" t="s">
        <v>27</v>
      </c>
      <c r="AM8" s="13" t="s">
        <v>28</v>
      </c>
      <c r="AN8" s="13" t="s">
        <v>29</v>
      </c>
      <c r="AO8" s="13" t="s">
        <v>30</v>
      </c>
      <c r="AP8" s="13" t="s">
        <v>31</v>
      </c>
      <c r="AQ8" s="13" t="s">
        <v>32</v>
      </c>
      <c r="AR8" s="13" t="s">
        <v>33</v>
      </c>
      <c r="AS8" s="13" t="s">
        <v>34</v>
      </c>
      <c r="AT8" s="13" t="s">
        <v>35</v>
      </c>
      <c r="AU8" s="13" t="s">
        <v>36</v>
      </c>
      <c r="AV8" s="13" t="s">
        <v>37</v>
      </c>
      <c r="AW8" s="13" t="s">
        <v>38</v>
      </c>
      <c r="AX8" s="13" t="s">
        <v>39</v>
      </c>
      <c r="AY8" s="13" t="s">
        <v>40</v>
      </c>
      <c r="AZ8" s="13" t="s">
        <v>41</v>
      </c>
      <c r="BA8" s="13" t="s">
        <v>42</v>
      </c>
      <c r="BB8" s="13" t="s">
        <v>43</v>
      </c>
      <c r="BC8" s="13" t="s">
        <v>44</v>
      </c>
      <c r="BD8" s="13" t="s">
        <v>45</v>
      </c>
      <c r="BE8" s="13" t="s">
        <v>46</v>
      </c>
      <c r="BF8" s="13" t="s">
        <v>47</v>
      </c>
      <c r="BG8" s="13" t="s">
        <v>48</v>
      </c>
      <c r="BH8" s="13" t="s">
        <v>49</v>
      </c>
      <c r="BI8" s="13" t="s">
        <v>50</v>
      </c>
      <c r="BJ8" s="13" t="s">
        <v>51</v>
      </c>
      <c r="BK8" s="13" t="s">
        <v>52</v>
      </c>
      <c r="BL8" s="13" t="s">
        <v>53</v>
      </c>
      <c r="BM8" s="13" t="s">
        <v>54</v>
      </c>
      <c r="BN8" s="13" t="s">
        <v>55</v>
      </c>
      <c r="BO8" s="13" t="s">
        <v>56</v>
      </c>
      <c r="BP8" s="13" t="s">
        <v>57</v>
      </c>
      <c r="BQ8" s="13" t="s">
        <v>58</v>
      </c>
      <c r="BR8" s="13" t="s">
        <v>59</v>
      </c>
      <c r="BS8" s="13" t="s">
        <v>60</v>
      </c>
      <c r="BT8" s="13" t="s">
        <v>61</v>
      </c>
      <c r="BU8" s="13" t="s">
        <v>62</v>
      </c>
      <c r="BV8" s="13" t="s">
        <v>63</v>
      </c>
      <c r="BW8" s="13" t="s">
        <v>64</v>
      </c>
      <c r="BX8" s="13" t="s">
        <v>65</v>
      </c>
      <c r="BY8" s="13" t="s">
        <v>66</v>
      </c>
      <c r="BZ8" s="13" t="s">
        <v>67</v>
      </c>
      <c r="CA8" s="13" t="s">
        <v>68</v>
      </c>
      <c r="CB8" s="13"/>
      <c r="CC8" s="61" t="s">
        <v>85</v>
      </c>
      <c r="CD8" s="61" t="s">
        <v>86</v>
      </c>
      <c r="CE8" s="61"/>
      <c r="CF8" s="61"/>
      <c r="CG8" s="61" t="s">
        <v>87</v>
      </c>
      <c r="CH8" s="61" t="s">
        <v>88</v>
      </c>
      <c r="CI8" s="61" t="s">
        <v>89</v>
      </c>
      <c r="CJ8" s="61" t="s">
        <v>90</v>
      </c>
      <c r="CK8" s="61" t="s">
        <v>91</v>
      </c>
      <c r="CL8" s="61" t="s">
        <v>92</v>
      </c>
      <c r="CM8" s="61" t="s">
        <v>93</v>
      </c>
      <c r="CN8" s="61" t="s">
        <v>94</v>
      </c>
      <c r="CO8" s="61" t="s">
        <v>95</v>
      </c>
      <c r="CP8" s="61" t="s">
        <v>96</v>
      </c>
      <c r="CQ8" s="61" t="s">
        <v>97</v>
      </c>
    </row>
    <row r="9" spans="1:95" ht="36.75" customHeight="1" x14ac:dyDescent="0.25">
      <c r="A9" s="76"/>
      <c r="B9" s="61"/>
      <c r="C9" s="77"/>
      <c r="D9" s="7" t="s">
        <v>0</v>
      </c>
      <c r="E9" s="7" t="s">
        <v>2</v>
      </c>
      <c r="F9" s="7" t="s">
        <v>0</v>
      </c>
      <c r="G9" s="7" t="s">
        <v>3</v>
      </c>
      <c r="H9" s="61"/>
      <c r="I9" s="62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 t="s">
        <v>18</v>
      </c>
      <c r="X9" s="8" t="s">
        <v>19</v>
      </c>
      <c r="Y9" s="8" t="s">
        <v>20</v>
      </c>
      <c r="Z9" s="8" t="s">
        <v>21</v>
      </c>
      <c r="AA9" s="8" t="s">
        <v>98</v>
      </c>
      <c r="AB9" s="8" t="s">
        <v>22</v>
      </c>
      <c r="AC9" s="8" t="s">
        <v>70</v>
      </c>
      <c r="AD9" s="8" t="s">
        <v>71</v>
      </c>
      <c r="AE9" s="8" t="s">
        <v>74</v>
      </c>
      <c r="AF9" s="8" t="s">
        <v>75</v>
      </c>
      <c r="AG9" s="8" t="s">
        <v>23</v>
      </c>
      <c r="AH9" s="8" t="s">
        <v>24</v>
      </c>
      <c r="AI9" s="61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3"/>
      <c r="BD9" s="13"/>
      <c r="BE9" s="13"/>
      <c r="BF9" s="13"/>
      <c r="BG9" s="13"/>
      <c r="BH9" s="13"/>
      <c r="BI9" s="13"/>
      <c r="BJ9" s="13"/>
      <c r="BK9" s="13"/>
      <c r="BL9" s="13"/>
      <c r="BM9" s="13"/>
      <c r="BN9" s="13"/>
      <c r="BO9" s="13"/>
      <c r="BP9" s="13"/>
      <c r="BQ9" s="13"/>
      <c r="BR9" s="13"/>
      <c r="BS9" s="13"/>
      <c r="BT9" s="13"/>
      <c r="BU9" s="13"/>
      <c r="BV9" s="13"/>
      <c r="BW9" s="13"/>
      <c r="BX9" s="13"/>
      <c r="BY9" s="13"/>
      <c r="BZ9" s="13"/>
      <c r="CA9" s="13"/>
      <c r="CB9" s="13"/>
      <c r="CC9" s="61"/>
      <c r="CD9" s="61"/>
      <c r="CE9" s="61"/>
      <c r="CF9" s="61"/>
      <c r="CG9" s="61"/>
      <c r="CH9" s="61"/>
      <c r="CI9" s="61"/>
      <c r="CJ9" s="61"/>
      <c r="CK9" s="61"/>
      <c r="CL9" s="61"/>
      <c r="CM9" s="61"/>
      <c r="CN9" s="61"/>
      <c r="CO9" s="61"/>
      <c r="CP9" s="61"/>
      <c r="CQ9" s="61"/>
    </row>
    <row r="10" spans="1:95" ht="15.75" customHeight="1" x14ac:dyDescent="0.25">
      <c r="A10" s="32"/>
      <c r="B10" s="36" t="s">
        <v>158</v>
      </c>
      <c r="C10" s="40"/>
      <c r="D10" s="32"/>
      <c r="E10" s="32"/>
      <c r="F10" s="32"/>
      <c r="G10" s="32"/>
      <c r="H10" s="32"/>
      <c r="I10" s="49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2"/>
      <c r="AJ10" s="34"/>
      <c r="AK10" s="34"/>
      <c r="AL10" s="34"/>
      <c r="AM10" s="34"/>
      <c r="AN10" s="34"/>
      <c r="AO10" s="34"/>
      <c r="AP10" s="34"/>
      <c r="AQ10" s="34"/>
      <c r="AR10" s="34"/>
      <c r="AS10" s="34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  <c r="BF10" s="34"/>
      <c r="BG10" s="34"/>
      <c r="BH10" s="34"/>
      <c r="BI10" s="34"/>
      <c r="BJ10" s="34"/>
      <c r="BK10" s="34"/>
      <c r="BL10" s="34"/>
      <c r="BM10" s="34"/>
      <c r="BN10" s="34"/>
      <c r="BO10" s="34"/>
      <c r="BP10" s="34"/>
      <c r="BQ10" s="34"/>
      <c r="BR10" s="34"/>
      <c r="BS10" s="34"/>
      <c r="BT10" s="34"/>
      <c r="BU10" s="34"/>
      <c r="BV10" s="34"/>
      <c r="BW10" s="34"/>
      <c r="BX10" s="34"/>
      <c r="BY10" s="34"/>
      <c r="BZ10" s="34"/>
      <c r="CA10" s="34"/>
      <c r="CB10" s="34"/>
      <c r="CC10" s="32"/>
      <c r="CD10" s="32"/>
      <c r="CE10" s="32"/>
      <c r="CF10" s="32"/>
      <c r="CG10" s="32"/>
      <c r="CH10" s="32"/>
      <c r="CI10" s="32"/>
      <c r="CJ10" s="32"/>
      <c r="CK10" s="32"/>
      <c r="CL10" s="32"/>
      <c r="CM10" s="32"/>
      <c r="CN10" s="32"/>
      <c r="CO10" s="32"/>
      <c r="CP10" s="32"/>
      <c r="CQ10" s="32"/>
    </row>
    <row r="11" spans="1:95" ht="15.75" customHeight="1" x14ac:dyDescent="0.25">
      <c r="A11" s="32"/>
      <c r="B11" s="35" t="s">
        <v>159</v>
      </c>
      <c r="C11" s="40"/>
      <c r="D11" s="32"/>
      <c r="E11" s="32"/>
      <c r="F11" s="32"/>
      <c r="G11" s="32"/>
      <c r="H11" s="32"/>
      <c r="I11" s="49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2"/>
      <c r="AJ11" s="34"/>
      <c r="AK11" s="34"/>
      <c r="AL11" s="34"/>
      <c r="AM11" s="34"/>
      <c r="AN11" s="34"/>
      <c r="AO11" s="34"/>
      <c r="AP11" s="34"/>
      <c r="AQ11" s="34"/>
      <c r="AR11" s="34"/>
      <c r="AS11" s="34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  <c r="BF11" s="34"/>
      <c r="BG11" s="34"/>
      <c r="BH11" s="34"/>
      <c r="BI11" s="34"/>
      <c r="BJ11" s="34"/>
      <c r="BK11" s="34"/>
      <c r="BL11" s="34"/>
      <c r="BM11" s="34"/>
      <c r="BN11" s="34"/>
      <c r="BO11" s="34"/>
      <c r="BP11" s="34"/>
      <c r="BQ11" s="34"/>
      <c r="BR11" s="34"/>
      <c r="BS11" s="34"/>
      <c r="BT11" s="34"/>
      <c r="BU11" s="34"/>
      <c r="BV11" s="34"/>
      <c r="BW11" s="34"/>
      <c r="BX11" s="34"/>
      <c r="BY11" s="34"/>
      <c r="BZ11" s="34"/>
      <c r="CA11" s="34"/>
      <c r="CB11" s="34"/>
      <c r="CC11" s="32"/>
      <c r="CD11" s="32"/>
      <c r="CE11" s="32"/>
      <c r="CF11" s="32"/>
      <c r="CG11" s="32"/>
      <c r="CH11" s="32"/>
      <c r="CI11" s="32"/>
      <c r="CJ11" s="32"/>
      <c r="CK11" s="32"/>
      <c r="CL11" s="32"/>
      <c r="CM11" s="32"/>
      <c r="CN11" s="32"/>
      <c r="CO11" s="32"/>
      <c r="CP11" s="32"/>
      <c r="CQ11" s="32"/>
    </row>
    <row r="12" spans="1:95" x14ac:dyDescent="0.25">
      <c r="B12" s="18" t="s">
        <v>103</v>
      </c>
      <c r="CD12" s="11"/>
    </row>
    <row r="13" spans="1:95" s="26" customFormat="1" x14ac:dyDescent="0.25">
      <c r="A13" s="23" t="str">
        <f>"-"</f>
        <v>-</v>
      </c>
      <c r="B13" s="24" t="s">
        <v>104</v>
      </c>
      <c r="C13" s="42" t="str">
        <f>"40"</f>
        <v>40</v>
      </c>
      <c r="D13" s="25">
        <v>3.08</v>
      </c>
      <c r="E13" s="25">
        <v>0</v>
      </c>
      <c r="F13" s="25">
        <v>1.2</v>
      </c>
      <c r="G13" s="25">
        <v>1.2</v>
      </c>
      <c r="H13" s="25">
        <v>21.32</v>
      </c>
      <c r="I13" s="51">
        <v>107.80799999999999</v>
      </c>
      <c r="J13" s="25">
        <v>0.2</v>
      </c>
      <c r="K13" s="25">
        <v>0</v>
      </c>
      <c r="L13" s="25">
        <v>0</v>
      </c>
      <c r="M13" s="25">
        <v>0</v>
      </c>
      <c r="N13" s="25">
        <v>1.32</v>
      </c>
      <c r="O13" s="25">
        <v>18.72</v>
      </c>
      <c r="P13" s="25">
        <v>1.28</v>
      </c>
      <c r="Q13" s="25">
        <v>0</v>
      </c>
      <c r="R13" s="25">
        <v>0</v>
      </c>
      <c r="S13" s="25">
        <v>0.12</v>
      </c>
      <c r="T13" s="25">
        <v>0.64</v>
      </c>
      <c r="U13" s="25">
        <v>171.6</v>
      </c>
      <c r="V13" s="25">
        <v>52.4</v>
      </c>
      <c r="W13" s="25">
        <v>8.8000000000000007</v>
      </c>
      <c r="X13" s="25">
        <v>13.2</v>
      </c>
      <c r="Y13" s="25">
        <v>34</v>
      </c>
      <c r="Z13" s="25">
        <v>0.8</v>
      </c>
      <c r="AA13" s="25">
        <v>0</v>
      </c>
      <c r="AB13" s="25">
        <v>0</v>
      </c>
      <c r="AC13" s="25">
        <v>0</v>
      </c>
      <c r="AD13" s="25">
        <v>0.68</v>
      </c>
      <c r="AE13" s="25">
        <v>0.06</v>
      </c>
      <c r="AF13" s="25">
        <v>0.02</v>
      </c>
      <c r="AG13" s="25">
        <v>0.64</v>
      </c>
      <c r="AH13" s="25">
        <v>1.2</v>
      </c>
      <c r="AI13" s="25">
        <v>0</v>
      </c>
      <c r="AJ13" s="26">
        <v>0</v>
      </c>
      <c r="AK13" s="26">
        <v>148.80000000000001</v>
      </c>
      <c r="AL13" s="26">
        <v>154.4</v>
      </c>
      <c r="AM13" s="26">
        <v>236.4</v>
      </c>
      <c r="AN13" s="26">
        <v>79.599999999999994</v>
      </c>
      <c r="AO13" s="26">
        <v>46.8</v>
      </c>
      <c r="AP13" s="26">
        <v>93.6</v>
      </c>
      <c r="AQ13" s="26">
        <v>35.200000000000003</v>
      </c>
      <c r="AR13" s="26">
        <v>168</v>
      </c>
      <c r="AS13" s="26">
        <v>104.4</v>
      </c>
      <c r="AT13" s="26">
        <v>145.19999999999999</v>
      </c>
      <c r="AU13" s="26">
        <v>120.4</v>
      </c>
      <c r="AV13" s="26">
        <v>64.400000000000006</v>
      </c>
      <c r="AW13" s="26">
        <v>112</v>
      </c>
      <c r="AX13" s="26">
        <v>930</v>
      </c>
      <c r="AY13" s="26">
        <v>0</v>
      </c>
      <c r="AZ13" s="26">
        <v>302.8</v>
      </c>
      <c r="BA13" s="26">
        <v>132.4</v>
      </c>
      <c r="BB13" s="26">
        <v>88.8</v>
      </c>
      <c r="BC13" s="26">
        <v>69.2</v>
      </c>
      <c r="BD13" s="26">
        <v>0</v>
      </c>
      <c r="BE13" s="26">
        <v>0</v>
      </c>
      <c r="BF13" s="26">
        <v>0</v>
      </c>
      <c r="BG13" s="26">
        <v>0</v>
      </c>
      <c r="BH13" s="26">
        <v>0</v>
      </c>
      <c r="BI13" s="26">
        <v>0.01</v>
      </c>
      <c r="BJ13" s="26">
        <v>0</v>
      </c>
      <c r="BK13" s="26">
        <v>0.13</v>
      </c>
      <c r="BL13" s="26">
        <v>0</v>
      </c>
      <c r="BM13" s="26">
        <v>0.06</v>
      </c>
      <c r="BN13" s="26">
        <v>0</v>
      </c>
      <c r="BO13" s="26">
        <v>0</v>
      </c>
      <c r="BP13" s="26">
        <v>0</v>
      </c>
      <c r="BQ13" s="26">
        <v>0</v>
      </c>
      <c r="BR13" s="26">
        <v>0</v>
      </c>
      <c r="BS13" s="26">
        <v>0.47</v>
      </c>
      <c r="BT13" s="26">
        <v>0</v>
      </c>
      <c r="BU13" s="26">
        <v>0</v>
      </c>
      <c r="BV13" s="26">
        <v>0.35</v>
      </c>
      <c r="BW13" s="26">
        <v>0.01</v>
      </c>
      <c r="BX13" s="26">
        <v>0</v>
      </c>
      <c r="BY13" s="26">
        <v>0</v>
      </c>
      <c r="BZ13" s="26">
        <v>0</v>
      </c>
      <c r="CA13" s="26">
        <v>0</v>
      </c>
      <c r="CB13" s="26">
        <v>13.64</v>
      </c>
      <c r="CC13" s="27"/>
      <c r="CD13" s="27"/>
      <c r="CE13" s="26">
        <v>0</v>
      </c>
      <c r="CG13" s="26">
        <v>0</v>
      </c>
      <c r="CH13" s="26">
        <v>0</v>
      </c>
      <c r="CI13" s="26">
        <v>0</v>
      </c>
      <c r="CJ13" s="26">
        <v>665</v>
      </c>
      <c r="CK13" s="26">
        <v>256.2</v>
      </c>
      <c r="CL13" s="26">
        <v>460.6</v>
      </c>
      <c r="CM13" s="26">
        <v>5.32</v>
      </c>
      <c r="CN13" s="26">
        <v>5.32</v>
      </c>
      <c r="CO13" s="26">
        <v>5.32</v>
      </c>
      <c r="CP13" s="26">
        <v>0</v>
      </c>
      <c r="CQ13" s="26">
        <v>0</v>
      </c>
    </row>
    <row r="14" spans="1:95" s="26" customFormat="1" x14ac:dyDescent="0.25">
      <c r="A14" s="23" t="str">
        <f>""</f>
        <v/>
      </c>
      <c r="B14" s="24" t="s">
        <v>105</v>
      </c>
      <c r="C14" s="42" t="str">
        <f>"5"</f>
        <v>5</v>
      </c>
      <c r="D14" s="25">
        <v>0.04</v>
      </c>
      <c r="E14" s="25">
        <v>0.04</v>
      </c>
      <c r="F14" s="25">
        <v>3.63</v>
      </c>
      <c r="G14" s="25">
        <v>0</v>
      </c>
      <c r="H14" s="25">
        <v>7.0000000000000007E-2</v>
      </c>
      <c r="I14" s="51">
        <v>33.031999999999996</v>
      </c>
      <c r="J14" s="25">
        <v>2.36</v>
      </c>
      <c r="K14" s="25">
        <v>0.11</v>
      </c>
      <c r="L14" s="25">
        <v>0</v>
      </c>
      <c r="M14" s="25">
        <v>0</v>
      </c>
      <c r="N14" s="25">
        <v>7.0000000000000007E-2</v>
      </c>
      <c r="O14" s="25">
        <v>0</v>
      </c>
      <c r="P14" s="25">
        <v>0</v>
      </c>
      <c r="Q14" s="25">
        <v>0</v>
      </c>
      <c r="R14" s="25">
        <v>0</v>
      </c>
      <c r="S14" s="25">
        <v>0</v>
      </c>
      <c r="T14" s="25">
        <v>7.0000000000000007E-2</v>
      </c>
      <c r="U14" s="25">
        <v>0.75</v>
      </c>
      <c r="V14" s="25">
        <v>1.5</v>
      </c>
      <c r="W14" s="25">
        <v>1.2</v>
      </c>
      <c r="X14" s="25">
        <v>0</v>
      </c>
      <c r="Y14" s="25">
        <v>1.5</v>
      </c>
      <c r="Z14" s="25">
        <v>0.01</v>
      </c>
      <c r="AA14" s="25">
        <v>20</v>
      </c>
      <c r="AB14" s="25">
        <v>15</v>
      </c>
      <c r="AC14" s="25">
        <v>22.5</v>
      </c>
      <c r="AD14" s="25">
        <v>0.05</v>
      </c>
      <c r="AE14" s="25">
        <v>0</v>
      </c>
      <c r="AF14" s="25">
        <v>0.01</v>
      </c>
      <c r="AG14" s="25">
        <v>0.01</v>
      </c>
      <c r="AH14" s="25">
        <v>0.01</v>
      </c>
      <c r="AI14" s="25">
        <v>0</v>
      </c>
      <c r="AJ14" s="26">
        <v>0</v>
      </c>
      <c r="AK14" s="26">
        <v>2.1</v>
      </c>
      <c r="AL14" s="26">
        <v>2.0499999999999998</v>
      </c>
      <c r="AM14" s="26">
        <v>3.8</v>
      </c>
      <c r="AN14" s="26">
        <v>2.25</v>
      </c>
      <c r="AO14" s="26">
        <v>0.85</v>
      </c>
      <c r="AP14" s="26">
        <v>2.35</v>
      </c>
      <c r="AQ14" s="26">
        <v>2.15</v>
      </c>
      <c r="AR14" s="26">
        <v>2.1</v>
      </c>
      <c r="AS14" s="26">
        <v>1.8</v>
      </c>
      <c r="AT14" s="26">
        <v>1.3</v>
      </c>
      <c r="AU14" s="26">
        <v>2.85</v>
      </c>
      <c r="AV14" s="26">
        <v>1.75</v>
      </c>
      <c r="AW14" s="26">
        <v>1.2</v>
      </c>
      <c r="AX14" s="26">
        <v>7.1</v>
      </c>
      <c r="AY14" s="26">
        <v>0</v>
      </c>
      <c r="AZ14" s="26">
        <v>2.4</v>
      </c>
      <c r="BA14" s="26">
        <v>2.7</v>
      </c>
      <c r="BB14" s="26">
        <v>2.1</v>
      </c>
      <c r="BC14" s="26">
        <v>0.5</v>
      </c>
      <c r="BD14" s="26">
        <v>0.13</v>
      </c>
      <c r="BE14" s="26">
        <v>0.06</v>
      </c>
      <c r="BF14" s="26">
        <v>0.03</v>
      </c>
      <c r="BG14" s="26">
        <v>0.08</v>
      </c>
      <c r="BH14" s="26">
        <v>0.09</v>
      </c>
      <c r="BI14" s="26">
        <v>0.4</v>
      </c>
      <c r="BJ14" s="26">
        <v>0</v>
      </c>
      <c r="BK14" s="26">
        <v>1.1000000000000001</v>
      </c>
      <c r="BL14" s="26">
        <v>0</v>
      </c>
      <c r="BM14" s="26">
        <v>0.34</v>
      </c>
      <c r="BN14" s="26">
        <v>0</v>
      </c>
      <c r="BO14" s="26">
        <v>0</v>
      </c>
      <c r="BP14" s="26">
        <v>0</v>
      </c>
      <c r="BQ14" s="26">
        <v>0.08</v>
      </c>
      <c r="BR14" s="26">
        <v>0.12</v>
      </c>
      <c r="BS14" s="26">
        <v>0.9</v>
      </c>
      <c r="BT14" s="26">
        <v>0</v>
      </c>
      <c r="BU14" s="26">
        <v>0</v>
      </c>
      <c r="BV14" s="26">
        <v>0.05</v>
      </c>
      <c r="BW14" s="26">
        <v>0</v>
      </c>
      <c r="BX14" s="26">
        <v>0</v>
      </c>
      <c r="BY14" s="26">
        <v>0</v>
      </c>
      <c r="BZ14" s="26">
        <v>0</v>
      </c>
      <c r="CA14" s="26">
        <v>0</v>
      </c>
      <c r="CB14" s="26">
        <v>1.25</v>
      </c>
      <c r="CC14" s="27"/>
      <c r="CD14" s="27"/>
      <c r="CE14" s="26">
        <v>22.5</v>
      </c>
      <c r="CG14" s="26">
        <v>0.2</v>
      </c>
      <c r="CH14" s="26">
        <v>0.05</v>
      </c>
      <c r="CI14" s="26">
        <v>0.13</v>
      </c>
      <c r="CJ14" s="26">
        <v>10</v>
      </c>
      <c r="CK14" s="26">
        <v>4.0999999999999996</v>
      </c>
      <c r="CL14" s="26">
        <v>7.05</v>
      </c>
      <c r="CM14" s="26">
        <v>0.86</v>
      </c>
      <c r="CN14" s="26">
        <v>0.44</v>
      </c>
      <c r="CO14" s="26">
        <v>0.65</v>
      </c>
      <c r="CP14" s="26">
        <v>0</v>
      </c>
      <c r="CQ14" s="26">
        <v>0</v>
      </c>
    </row>
    <row r="15" spans="1:95" s="26" customFormat="1" x14ac:dyDescent="0.25">
      <c r="A15" s="23" t="str">
        <f>"-"</f>
        <v>-</v>
      </c>
      <c r="B15" s="24" t="s">
        <v>106</v>
      </c>
      <c r="C15" s="42" t="str">
        <f>"20"</f>
        <v>20</v>
      </c>
      <c r="D15" s="25">
        <v>1.5</v>
      </c>
      <c r="E15" s="25">
        <v>0</v>
      </c>
      <c r="F15" s="25">
        <v>1.96</v>
      </c>
      <c r="G15" s="25">
        <v>0</v>
      </c>
      <c r="H15" s="25">
        <v>15.34</v>
      </c>
      <c r="I15" s="51">
        <v>84.452000000000012</v>
      </c>
      <c r="J15" s="25">
        <v>0.42</v>
      </c>
      <c r="K15" s="25">
        <v>0</v>
      </c>
      <c r="L15" s="25">
        <v>0</v>
      </c>
      <c r="M15" s="25">
        <v>0</v>
      </c>
      <c r="N15" s="25">
        <v>4.72</v>
      </c>
      <c r="O15" s="25">
        <v>10.16</v>
      </c>
      <c r="P15" s="25">
        <v>0.46</v>
      </c>
      <c r="Q15" s="25">
        <v>0</v>
      </c>
      <c r="R15" s="25">
        <v>0</v>
      </c>
      <c r="S15" s="25">
        <v>0.1</v>
      </c>
      <c r="T15" s="25">
        <v>0.2</v>
      </c>
      <c r="U15" s="25">
        <v>66</v>
      </c>
      <c r="V15" s="25">
        <v>22</v>
      </c>
      <c r="W15" s="25">
        <v>5.8</v>
      </c>
      <c r="X15" s="25">
        <v>4</v>
      </c>
      <c r="Y15" s="25">
        <v>18</v>
      </c>
      <c r="Z15" s="25">
        <v>0.42</v>
      </c>
      <c r="AA15" s="25">
        <v>2</v>
      </c>
      <c r="AB15" s="25">
        <v>1.6</v>
      </c>
      <c r="AC15" s="25">
        <v>2.2000000000000002</v>
      </c>
      <c r="AD15" s="25">
        <v>0.7</v>
      </c>
      <c r="AE15" s="25">
        <v>0.02</v>
      </c>
      <c r="AF15" s="25">
        <v>0.01</v>
      </c>
      <c r="AG15" s="25">
        <v>0.14000000000000001</v>
      </c>
      <c r="AH15" s="25">
        <v>0.38</v>
      </c>
      <c r="AI15" s="25">
        <v>0</v>
      </c>
      <c r="AJ15" s="26">
        <v>0</v>
      </c>
      <c r="AK15" s="26">
        <v>249.4</v>
      </c>
      <c r="AL15" s="26">
        <v>185.2</v>
      </c>
      <c r="AM15" s="26">
        <v>318.8</v>
      </c>
      <c r="AN15" s="26">
        <v>286.60000000000002</v>
      </c>
      <c r="AO15" s="26">
        <v>87.6</v>
      </c>
      <c r="AP15" s="26">
        <v>162.4</v>
      </c>
      <c r="AQ15" s="26">
        <v>47.6</v>
      </c>
      <c r="AR15" s="26">
        <v>185.6</v>
      </c>
      <c r="AS15" s="26">
        <v>0</v>
      </c>
      <c r="AT15" s="26">
        <v>0</v>
      </c>
      <c r="AU15" s="26">
        <v>0</v>
      </c>
      <c r="AV15" s="26">
        <v>87.8</v>
      </c>
      <c r="AW15" s="26">
        <v>0</v>
      </c>
      <c r="AX15" s="26">
        <v>0</v>
      </c>
      <c r="AY15" s="26">
        <v>0</v>
      </c>
      <c r="AZ15" s="26">
        <v>0</v>
      </c>
      <c r="BA15" s="26">
        <v>0</v>
      </c>
      <c r="BB15" s="26">
        <v>0</v>
      </c>
      <c r="BC15" s="26">
        <v>0</v>
      </c>
      <c r="BD15" s="26">
        <v>0</v>
      </c>
      <c r="BE15" s="26">
        <v>0</v>
      </c>
      <c r="BF15" s="26">
        <v>0</v>
      </c>
      <c r="BG15" s="26">
        <v>0</v>
      </c>
      <c r="BH15" s="26">
        <v>0</v>
      </c>
      <c r="BI15" s="26">
        <v>0</v>
      </c>
      <c r="BJ15" s="26">
        <v>0</v>
      </c>
      <c r="BK15" s="26">
        <v>0</v>
      </c>
      <c r="BL15" s="26">
        <v>0</v>
      </c>
      <c r="BM15" s="26">
        <v>0</v>
      </c>
      <c r="BN15" s="26">
        <v>0</v>
      </c>
      <c r="BO15" s="26">
        <v>0</v>
      </c>
      <c r="BP15" s="26">
        <v>0</v>
      </c>
      <c r="BQ15" s="26">
        <v>0</v>
      </c>
      <c r="BR15" s="26">
        <v>0</v>
      </c>
      <c r="BS15" s="26">
        <v>0</v>
      </c>
      <c r="BT15" s="26">
        <v>0</v>
      </c>
      <c r="BU15" s="26">
        <v>0</v>
      </c>
      <c r="BV15" s="26">
        <v>0</v>
      </c>
      <c r="BW15" s="26">
        <v>0</v>
      </c>
      <c r="BX15" s="26">
        <v>0</v>
      </c>
      <c r="BY15" s="26">
        <v>0</v>
      </c>
      <c r="BZ15" s="26">
        <v>0</v>
      </c>
      <c r="CA15" s="26">
        <v>0</v>
      </c>
      <c r="CB15" s="26">
        <v>0.9</v>
      </c>
      <c r="CC15" s="27"/>
      <c r="CD15" s="27"/>
      <c r="CE15" s="26">
        <v>2.27</v>
      </c>
      <c r="CG15" s="26">
        <v>1.26</v>
      </c>
      <c r="CH15" s="26">
        <v>1.26</v>
      </c>
      <c r="CI15" s="26">
        <v>1.26</v>
      </c>
      <c r="CJ15" s="26">
        <v>648</v>
      </c>
      <c r="CK15" s="26">
        <v>414</v>
      </c>
      <c r="CL15" s="26">
        <v>531</v>
      </c>
      <c r="CM15" s="26">
        <v>6.16</v>
      </c>
      <c r="CN15" s="26">
        <v>6.16</v>
      </c>
      <c r="CO15" s="26">
        <v>6.16</v>
      </c>
      <c r="CP15" s="26">
        <v>0</v>
      </c>
      <c r="CQ15" s="26">
        <v>0</v>
      </c>
    </row>
    <row r="16" spans="1:95" s="26" customFormat="1" x14ac:dyDescent="0.25">
      <c r="A16" s="23" t="str">
        <f>"27/10"</f>
        <v>27/10</v>
      </c>
      <c r="B16" s="24" t="s">
        <v>107</v>
      </c>
      <c r="C16" s="42" t="s">
        <v>168</v>
      </c>
      <c r="D16" s="25">
        <v>0.18</v>
      </c>
      <c r="E16" s="25">
        <v>0</v>
      </c>
      <c r="F16" s="25">
        <v>0.04</v>
      </c>
      <c r="G16" s="25">
        <v>0.04</v>
      </c>
      <c r="H16" s="25">
        <v>8.93</v>
      </c>
      <c r="I16" s="51">
        <v>34.881569999999996</v>
      </c>
      <c r="J16" s="25">
        <v>0</v>
      </c>
      <c r="K16" s="25">
        <v>0</v>
      </c>
      <c r="L16" s="25">
        <v>0</v>
      </c>
      <c r="M16" s="25">
        <v>0</v>
      </c>
      <c r="N16" s="25">
        <v>8.84</v>
      </c>
      <c r="O16" s="25">
        <v>0</v>
      </c>
      <c r="P16" s="25">
        <v>0.09</v>
      </c>
      <c r="Q16" s="25">
        <v>0</v>
      </c>
      <c r="R16" s="25">
        <v>0</v>
      </c>
      <c r="S16" s="25">
        <v>0</v>
      </c>
      <c r="T16" s="25">
        <v>0.06</v>
      </c>
      <c r="U16" s="25">
        <v>0.09</v>
      </c>
      <c r="V16" s="25">
        <v>0.27</v>
      </c>
      <c r="W16" s="25">
        <v>0.26</v>
      </c>
      <c r="X16" s="25">
        <v>0</v>
      </c>
      <c r="Y16" s="25">
        <v>0</v>
      </c>
      <c r="Z16" s="25">
        <v>0.03</v>
      </c>
      <c r="AA16" s="25">
        <v>0</v>
      </c>
      <c r="AB16" s="25">
        <v>0</v>
      </c>
      <c r="AC16" s="25">
        <v>0</v>
      </c>
      <c r="AD16" s="25">
        <v>0</v>
      </c>
      <c r="AE16" s="25">
        <v>0</v>
      </c>
      <c r="AF16" s="25">
        <v>0</v>
      </c>
      <c r="AG16" s="25">
        <v>0</v>
      </c>
      <c r="AH16" s="25">
        <v>0</v>
      </c>
      <c r="AI16" s="25">
        <v>0</v>
      </c>
      <c r="AJ16" s="26">
        <v>0</v>
      </c>
      <c r="AK16" s="26">
        <v>0</v>
      </c>
      <c r="AL16" s="26">
        <v>0</v>
      </c>
      <c r="AM16" s="26">
        <v>0</v>
      </c>
      <c r="AN16" s="26">
        <v>0</v>
      </c>
      <c r="AO16" s="26">
        <v>0</v>
      </c>
      <c r="AP16" s="26">
        <v>0</v>
      </c>
      <c r="AQ16" s="26">
        <v>0</v>
      </c>
      <c r="AR16" s="26">
        <v>0</v>
      </c>
      <c r="AS16" s="26">
        <v>0</v>
      </c>
      <c r="AT16" s="26">
        <v>0</v>
      </c>
      <c r="AU16" s="26">
        <v>0</v>
      </c>
      <c r="AV16" s="26">
        <v>0</v>
      </c>
      <c r="AW16" s="26">
        <v>0</v>
      </c>
      <c r="AX16" s="26">
        <v>0</v>
      </c>
      <c r="AY16" s="26">
        <v>0</v>
      </c>
      <c r="AZ16" s="26">
        <v>0</v>
      </c>
      <c r="BA16" s="26">
        <v>0</v>
      </c>
      <c r="BB16" s="26">
        <v>0</v>
      </c>
      <c r="BC16" s="26">
        <v>0</v>
      </c>
      <c r="BD16" s="26">
        <v>0</v>
      </c>
      <c r="BE16" s="26">
        <v>0</v>
      </c>
      <c r="BF16" s="26">
        <v>0</v>
      </c>
      <c r="BG16" s="26">
        <v>0</v>
      </c>
      <c r="BH16" s="26">
        <v>0</v>
      </c>
      <c r="BI16" s="26">
        <v>0</v>
      </c>
      <c r="BJ16" s="26">
        <v>0</v>
      </c>
      <c r="BK16" s="26">
        <v>0</v>
      </c>
      <c r="BL16" s="26">
        <v>0</v>
      </c>
      <c r="BM16" s="26">
        <v>0</v>
      </c>
      <c r="BN16" s="26">
        <v>0</v>
      </c>
      <c r="BO16" s="26">
        <v>0</v>
      </c>
      <c r="BP16" s="26">
        <v>0</v>
      </c>
      <c r="BQ16" s="26">
        <v>0</v>
      </c>
      <c r="BR16" s="26">
        <v>0</v>
      </c>
      <c r="BS16" s="26">
        <v>0</v>
      </c>
      <c r="BT16" s="26">
        <v>0</v>
      </c>
      <c r="BU16" s="26">
        <v>0</v>
      </c>
      <c r="BV16" s="26">
        <v>0</v>
      </c>
      <c r="BW16" s="26">
        <v>0</v>
      </c>
      <c r="BX16" s="26">
        <v>0</v>
      </c>
      <c r="BY16" s="26">
        <v>0</v>
      </c>
      <c r="BZ16" s="26">
        <v>0</v>
      </c>
      <c r="CA16" s="26">
        <v>0</v>
      </c>
      <c r="CB16" s="26">
        <v>180.09</v>
      </c>
      <c r="CC16" s="27"/>
      <c r="CD16" s="27"/>
      <c r="CE16" s="26">
        <v>0</v>
      </c>
      <c r="CG16" s="26">
        <v>3.14</v>
      </c>
      <c r="CH16" s="26">
        <v>3.14</v>
      </c>
      <c r="CI16" s="26">
        <v>3.14</v>
      </c>
      <c r="CJ16" s="26">
        <v>363.75</v>
      </c>
      <c r="CK16" s="26">
        <v>138</v>
      </c>
      <c r="CL16" s="26">
        <v>250.88</v>
      </c>
      <c r="CM16" s="26">
        <v>33.32</v>
      </c>
      <c r="CN16" s="26">
        <v>19.82</v>
      </c>
      <c r="CO16" s="26">
        <v>26.57</v>
      </c>
      <c r="CP16" s="26">
        <v>9</v>
      </c>
      <c r="CQ16" s="26">
        <v>0</v>
      </c>
    </row>
    <row r="17" spans="1:95" s="13" customFormat="1" ht="31.5" x14ac:dyDescent="0.25">
      <c r="A17" s="19" t="str">
        <f>"15/4"</f>
        <v>15/4</v>
      </c>
      <c r="B17" s="20" t="s">
        <v>108</v>
      </c>
      <c r="C17" s="43" t="s">
        <v>169</v>
      </c>
      <c r="D17" s="21">
        <v>5.97</v>
      </c>
      <c r="E17" s="21">
        <v>2.35</v>
      </c>
      <c r="F17" s="21">
        <v>4.7699999999999996</v>
      </c>
      <c r="G17" s="21">
        <v>0.52</v>
      </c>
      <c r="H17" s="21">
        <v>33.75</v>
      </c>
      <c r="I17" s="52">
        <v>196.94623199999998</v>
      </c>
      <c r="J17" s="21">
        <v>3.4</v>
      </c>
      <c r="K17" s="21">
        <v>0.09</v>
      </c>
      <c r="L17" s="21">
        <v>0</v>
      </c>
      <c r="M17" s="21">
        <v>0</v>
      </c>
      <c r="N17" s="21">
        <v>7.57</v>
      </c>
      <c r="O17" s="21">
        <v>23.22</v>
      </c>
      <c r="P17" s="21">
        <v>2.95</v>
      </c>
      <c r="Q17" s="21">
        <v>0</v>
      </c>
      <c r="R17" s="21">
        <v>0</v>
      </c>
      <c r="S17" s="21">
        <v>0.08</v>
      </c>
      <c r="T17" s="21">
        <v>1.6</v>
      </c>
      <c r="U17" s="21">
        <v>240.19</v>
      </c>
      <c r="V17" s="21">
        <v>176.15</v>
      </c>
      <c r="W17" s="21">
        <v>115.21</v>
      </c>
      <c r="X17" s="21">
        <v>27.24</v>
      </c>
      <c r="Y17" s="21">
        <v>183.37</v>
      </c>
      <c r="Z17" s="21">
        <v>0.73</v>
      </c>
      <c r="AA17" s="21">
        <v>19.2</v>
      </c>
      <c r="AB17" s="21">
        <v>16</v>
      </c>
      <c r="AC17" s="21">
        <v>35.6</v>
      </c>
      <c r="AD17" s="21">
        <v>0.64</v>
      </c>
      <c r="AE17" s="21">
        <v>0.1</v>
      </c>
      <c r="AF17" s="21">
        <v>0.13</v>
      </c>
      <c r="AG17" s="21">
        <v>0.93</v>
      </c>
      <c r="AH17" s="21">
        <v>2.5299999999999998</v>
      </c>
      <c r="AI17" s="21">
        <v>0.42</v>
      </c>
      <c r="AJ17" s="13">
        <v>0</v>
      </c>
      <c r="AK17" s="13">
        <v>182.06</v>
      </c>
      <c r="AL17" s="13">
        <v>176.38</v>
      </c>
      <c r="AM17" s="13">
        <v>194.62</v>
      </c>
      <c r="AN17" s="13">
        <v>133.29</v>
      </c>
      <c r="AO17" s="13">
        <v>60.8</v>
      </c>
      <c r="AP17" s="13">
        <v>95.77</v>
      </c>
      <c r="AQ17" s="13">
        <v>46.74</v>
      </c>
      <c r="AR17" s="13">
        <v>197.1</v>
      </c>
      <c r="AS17" s="13">
        <v>153.63</v>
      </c>
      <c r="AT17" s="13">
        <v>185.22</v>
      </c>
      <c r="AU17" s="13">
        <v>240.9</v>
      </c>
      <c r="AV17" s="13">
        <v>87.8</v>
      </c>
      <c r="AW17" s="13">
        <v>155.06</v>
      </c>
      <c r="AX17" s="13">
        <v>905.86</v>
      </c>
      <c r="AY17" s="13">
        <v>0</v>
      </c>
      <c r="AZ17" s="13">
        <v>494.36</v>
      </c>
      <c r="BA17" s="13">
        <v>148.66999999999999</v>
      </c>
      <c r="BB17" s="13">
        <v>114.38</v>
      </c>
      <c r="BC17" s="13">
        <v>75.58</v>
      </c>
      <c r="BD17" s="13">
        <v>0.09</v>
      </c>
      <c r="BE17" s="13">
        <v>0.04</v>
      </c>
      <c r="BF17" s="13">
        <v>0.02</v>
      </c>
      <c r="BG17" s="13">
        <v>0.05</v>
      </c>
      <c r="BH17" s="13">
        <v>0.06</v>
      </c>
      <c r="BI17" s="13">
        <v>0.28000000000000003</v>
      </c>
      <c r="BJ17" s="13">
        <v>0</v>
      </c>
      <c r="BK17" s="13">
        <v>0.78</v>
      </c>
      <c r="BL17" s="13">
        <v>0</v>
      </c>
      <c r="BM17" s="13">
        <v>0.24</v>
      </c>
      <c r="BN17" s="13">
        <v>0</v>
      </c>
      <c r="BO17" s="13">
        <v>0</v>
      </c>
      <c r="BP17" s="13">
        <v>0</v>
      </c>
      <c r="BQ17" s="13">
        <v>0.05</v>
      </c>
      <c r="BR17" s="13">
        <v>0.08</v>
      </c>
      <c r="BS17" s="13">
        <v>0.63</v>
      </c>
      <c r="BT17" s="13">
        <v>0</v>
      </c>
      <c r="BU17" s="13">
        <v>0</v>
      </c>
      <c r="BV17" s="13">
        <v>0.04</v>
      </c>
      <c r="BW17" s="13">
        <v>0</v>
      </c>
      <c r="BX17" s="13">
        <v>0</v>
      </c>
      <c r="BY17" s="13">
        <v>0</v>
      </c>
      <c r="BZ17" s="13">
        <v>0</v>
      </c>
      <c r="CA17" s="13">
        <v>0</v>
      </c>
      <c r="CB17" s="13">
        <v>177.81</v>
      </c>
      <c r="CC17" s="22"/>
      <c r="CD17" s="22"/>
      <c r="CE17" s="13">
        <v>21.87</v>
      </c>
      <c r="CG17" s="13">
        <v>25.68</v>
      </c>
      <c r="CH17" s="13">
        <v>10.89</v>
      </c>
      <c r="CI17" s="13">
        <v>18.28</v>
      </c>
      <c r="CJ17" s="13">
        <v>1610.75</v>
      </c>
      <c r="CK17" s="13">
        <v>737.21</v>
      </c>
      <c r="CL17" s="13">
        <v>1173.98</v>
      </c>
      <c r="CM17" s="13">
        <v>33.909999999999997</v>
      </c>
      <c r="CN17" s="13">
        <v>17.91</v>
      </c>
      <c r="CO17" s="13">
        <v>25.91</v>
      </c>
      <c r="CP17" s="13">
        <v>4</v>
      </c>
      <c r="CQ17" s="13">
        <v>0.5</v>
      </c>
    </row>
    <row r="18" spans="1:95" s="14" customFormat="1" x14ac:dyDescent="0.25">
      <c r="A18" s="28"/>
      <c r="B18" s="29" t="s">
        <v>156</v>
      </c>
      <c r="C18" s="44">
        <v>445</v>
      </c>
      <c r="D18" s="30">
        <f>SUM(D13:D17)</f>
        <v>10.77</v>
      </c>
      <c r="E18" s="30">
        <f t="shared" ref="E18:AI18" si="0">SUM(E13:E17)</f>
        <v>2.39</v>
      </c>
      <c r="F18" s="30">
        <f t="shared" si="0"/>
        <v>11.6</v>
      </c>
      <c r="G18" s="30">
        <f t="shared" si="0"/>
        <v>1.76</v>
      </c>
      <c r="H18" s="30">
        <f t="shared" si="0"/>
        <v>79.41</v>
      </c>
      <c r="I18" s="53">
        <f t="shared" si="0"/>
        <v>457.11980199999994</v>
      </c>
      <c r="J18" s="30">
        <f t="shared" si="0"/>
        <v>6.38</v>
      </c>
      <c r="K18" s="30">
        <f t="shared" si="0"/>
        <v>0.2</v>
      </c>
      <c r="L18" s="30">
        <f t="shared" si="0"/>
        <v>0</v>
      </c>
      <c r="M18" s="30">
        <f t="shared" si="0"/>
        <v>0</v>
      </c>
      <c r="N18" s="30">
        <f t="shared" si="0"/>
        <v>22.52</v>
      </c>
      <c r="O18" s="30">
        <f t="shared" si="0"/>
        <v>52.099999999999994</v>
      </c>
      <c r="P18" s="30">
        <f t="shared" si="0"/>
        <v>4.78</v>
      </c>
      <c r="Q18" s="30">
        <f t="shared" si="0"/>
        <v>0</v>
      </c>
      <c r="R18" s="30">
        <f t="shared" si="0"/>
        <v>0</v>
      </c>
      <c r="S18" s="30">
        <f t="shared" si="0"/>
        <v>0.3</v>
      </c>
      <c r="T18" s="30">
        <f t="shared" si="0"/>
        <v>2.5700000000000003</v>
      </c>
      <c r="U18" s="30">
        <f t="shared" si="0"/>
        <v>478.63</v>
      </c>
      <c r="V18" s="30">
        <f t="shared" si="0"/>
        <v>252.32</v>
      </c>
      <c r="W18" s="30">
        <f t="shared" si="0"/>
        <v>131.26999999999998</v>
      </c>
      <c r="X18" s="30">
        <f t="shared" si="0"/>
        <v>44.44</v>
      </c>
      <c r="Y18" s="30">
        <f t="shared" si="0"/>
        <v>236.87</v>
      </c>
      <c r="Z18" s="30">
        <f t="shared" si="0"/>
        <v>1.99</v>
      </c>
      <c r="AA18" s="30">
        <f t="shared" si="0"/>
        <v>41.2</v>
      </c>
      <c r="AB18" s="30">
        <f t="shared" si="0"/>
        <v>32.6</v>
      </c>
      <c r="AC18" s="30">
        <f t="shared" si="0"/>
        <v>60.3</v>
      </c>
      <c r="AD18" s="30">
        <f t="shared" si="0"/>
        <v>2.0700000000000003</v>
      </c>
      <c r="AE18" s="30">
        <f t="shared" si="0"/>
        <v>0.18</v>
      </c>
      <c r="AF18" s="30">
        <f t="shared" si="0"/>
        <v>0.17</v>
      </c>
      <c r="AG18" s="30">
        <f t="shared" si="0"/>
        <v>1.7200000000000002</v>
      </c>
      <c r="AH18" s="30">
        <f t="shared" si="0"/>
        <v>4.1199999999999992</v>
      </c>
      <c r="AI18" s="30">
        <f t="shared" si="0"/>
        <v>0.42</v>
      </c>
      <c r="AJ18" s="14">
        <v>0</v>
      </c>
      <c r="AK18" s="14">
        <v>582.36</v>
      </c>
      <c r="AL18" s="14">
        <v>518.03</v>
      </c>
      <c r="AM18" s="14">
        <v>753.62</v>
      </c>
      <c r="AN18" s="14">
        <v>501.74</v>
      </c>
      <c r="AO18" s="14">
        <v>196.05</v>
      </c>
      <c r="AP18" s="14">
        <v>354.12</v>
      </c>
      <c r="AQ18" s="14">
        <v>131.69</v>
      </c>
      <c r="AR18" s="14">
        <v>552.79999999999995</v>
      </c>
      <c r="AS18" s="14">
        <v>259.83</v>
      </c>
      <c r="AT18" s="14">
        <v>331.72</v>
      </c>
      <c r="AU18" s="14">
        <v>364.15</v>
      </c>
      <c r="AV18" s="14">
        <v>241.75</v>
      </c>
      <c r="AW18" s="14">
        <v>268.26</v>
      </c>
      <c r="AX18" s="14">
        <v>1842.96</v>
      </c>
      <c r="AY18" s="14">
        <v>0</v>
      </c>
      <c r="AZ18" s="14">
        <v>799.56</v>
      </c>
      <c r="BA18" s="14">
        <v>283.77</v>
      </c>
      <c r="BB18" s="14">
        <v>205.28</v>
      </c>
      <c r="BC18" s="14">
        <v>145.28</v>
      </c>
      <c r="BD18" s="14">
        <v>0.23</v>
      </c>
      <c r="BE18" s="14">
        <v>0.1</v>
      </c>
      <c r="BF18" s="14">
        <v>0.06</v>
      </c>
      <c r="BG18" s="14">
        <v>0.13</v>
      </c>
      <c r="BH18" s="14">
        <v>0.15</v>
      </c>
      <c r="BI18" s="14">
        <v>0.68</v>
      </c>
      <c r="BJ18" s="14">
        <v>0</v>
      </c>
      <c r="BK18" s="14">
        <v>2.0099999999999998</v>
      </c>
      <c r="BL18" s="14">
        <v>0</v>
      </c>
      <c r="BM18" s="14">
        <v>0.64</v>
      </c>
      <c r="BN18" s="14">
        <v>0</v>
      </c>
      <c r="BO18" s="14">
        <v>0</v>
      </c>
      <c r="BP18" s="14">
        <v>0</v>
      </c>
      <c r="BQ18" s="14">
        <v>0.13</v>
      </c>
      <c r="BR18" s="14">
        <v>0.2</v>
      </c>
      <c r="BS18" s="14">
        <v>2</v>
      </c>
      <c r="BT18" s="14">
        <v>0</v>
      </c>
      <c r="BU18" s="14">
        <v>0</v>
      </c>
      <c r="BV18" s="14">
        <v>0.43</v>
      </c>
      <c r="BW18" s="14">
        <v>0.01</v>
      </c>
      <c r="BX18" s="14">
        <v>0</v>
      </c>
      <c r="BY18" s="14">
        <v>0</v>
      </c>
      <c r="BZ18" s="14">
        <v>0</v>
      </c>
      <c r="CA18" s="14">
        <v>0</v>
      </c>
      <c r="CB18" s="14">
        <v>373.68</v>
      </c>
      <c r="CC18" s="11"/>
      <c r="CD18" s="11" t="e">
        <f>$I$18/#REF!*100</f>
        <v>#REF!</v>
      </c>
      <c r="CE18" s="14">
        <v>46.63</v>
      </c>
      <c r="CG18" s="14">
        <v>30.28</v>
      </c>
      <c r="CH18" s="14">
        <v>15.34</v>
      </c>
      <c r="CI18" s="14">
        <v>22.81</v>
      </c>
      <c r="CJ18" s="14">
        <v>3297.5</v>
      </c>
      <c r="CK18" s="14">
        <v>1549.51</v>
      </c>
      <c r="CL18" s="14">
        <v>2423.5</v>
      </c>
      <c r="CM18" s="14">
        <v>79.56</v>
      </c>
      <c r="CN18" s="14">
        <v>49.64</v>
      </c>
      <c r="CO18" s="14">
        <v>64.599999999999994</v>
      </c>
      <c r="CP18" s="14">
        <v>13</v>
      </c>
      <c r="CQ18" s="14">
        <v>0.5</v>
      </c>
    </row>
    <row r="19" spans="1:95" x14ac:dyDescent="0.25">
      <c r="B19" s="18" t="s">
        <v>157</v>
      </c>
    </row>
    <row r="20" spans="1:95" s="13" customFormat="1" x14ac:dyDescent="0.25">
      <c r="A20" s="19" t="str">
        <f>"-"</f>
        <v>-</v>
      </c>
      <c r="B20" s="20" t="s">
        <v>192</v>
      </c>
      <c r="C20" s="43" t="str">
        <f>"100"</f>
        <v>100</v>
      </c>
      <c r="D20" s="21">
        <v>0.5</v>
      </c>
      <c r="E20" s="21">
        <v>0</v>
      </c>
      <c r="F20" s="21">
        <v>0.1</v>
      </c>
      <c r="G20" s="21">
        <v>0</v>
      </c>
      <c r="H20" s="21">
        <v>10.3</v>
      </c>
      <c r="I20" s="52">
        <v>43.239999999999995</v>
      </c>
      <c r="J20" s="21">
        <v>0</v>
      </c>
      <c r="K20" s="21">
        <v>0</v>
      </c>
      <c r="L20" s="21">
        <v>0</v>
      </c>
      <c r="M20" s="21">
        <v>0</v>
      </c>
      <c r="N20" s="21">
        <v>9.9</v>
      </c>
      <c r="O20" s="21">
        <v>0.2</v>
      </c>
      <c r="P20" s="21">
        <v>0.2</v>
      </c>
      <c r="Q20" s="21">
        <v>0</v>
      </c>
      <c r="R20" s="21">
        <v>0</v>
      </c>
      <c r="S20" s="21">
        <v>0.5</v>
      </c>
      <c r="T20" s="21">
        <v>0.3</v>
      </c>
      <c r="U20" s="21">
        <v>6</v>
      </c>
      <c r="V20" s="21">
        <v>120</v>
      </c>
      <c r="W20" s="21">
        <v>7</v>
      </c>
      <c r="X20" s="21">
        <v>4</v>
      </c>
      <c r="Y20" s="21">
        <v>7</v>
      </c>
      <c r="Z20" s="21">
        <v>1.4</v>
      </c>
      <c r="AA20" s="21">
        <v>0</v>
      </c>
      <c r="AB20" s="21">
        <v>0</v>
      </c>
      <c r="AC20" s="21">
        <v>0</v>
      </c>
      <c r="AD20" s="21">
        <v>0.1</v>
      </c>
      <c r="AE20" s="21">
        <v>0.01</v>
      </c>
      <c r="AF20" s="21">
        <v>0.01</v>
      </c>
      <c r="AG20" s="21">
        <v>0.1</v>
      </c>
      <c r="AH20" s="21">
        <v>0.2</v>
      </c>
      <c r="AI20" s="21">
        <v>2</v>
      </c>
      <c r="AJ20" s="13">
        <v>0.2</v>
      </c>
      <c r="AK20" s="13">
        <v>8</v>
      </c>
      <c r="AL20" s="13">
        <v>10</v>
      </c>
      <c r="AM20" s="13">
        <v>14</v>
      </c>
      <c r="AN20" s="13">
        <v>14</v>
      </c>
      <c r="AO20" s="13">
        <v>2</v>
      </c>
      <c r="AP20" s="13">
        <v>8</v>
      </c>
      <c r="AQ20" s="13">
        <v>2</v>
      </c>
      <c r="AR20" s="13">
        <v>7</v>
      </c>
      <c r="AS20" s="13">
        <v>13</v>
      </c>
      <c r="AT20" s="13">
        <v>8</v>
      </c>
      <c r="AU20" s="13">
        <v>58</v>
      </c>
      <c r="AV20" s="13">
        <v>5</v>
      </c>
      <c r="AW20" s="13">
        <v>11</v>
      </c>
      <c r="AX20" s="13">
        <v>32</v>
      </c>
      <c r="AY20" s="13">
        <v>0</v>
      </c>
      <c r="AZ20" s="13">
        <v>10</v>
      </c>
      <c r="BA20" s="13">
        <v>12</v>
      </c>
      <c r="BB20" s="13">
        <v>5</v>
      </c>
      <c r="BC20" s="13">
        <v>4</v>
      </c>
      <c r="BD20" s="13">
        <v>0</v>
      </c>
      <c r="BE20" s="13">
        <v>0</v>
      </c>
      <c r="BF20" s="13">
        <v>0</v>
      </c>
      <c r="BG20" s="13">
        <v>0</v>
      </c>
      <c r="BH20" s="13">
        <v>0</v>
      </c>
      <c r="BI20" s="13">
        <v>0</v>
      </c>
      <c r="BJ20" s="13">
        <v>0</v>
      </c>
      <c r="BK20" s="13">
        <v>0</v>
      </c>
      <c r="BL20" s="13">
        <v>0</v>
      </c>
      <c r="BM20" s="13">
        <v>0</v>
      </c>
      <c r="BN20" s="13">
        <v>0</v>
      </c>
      <c r="BO20" s="13">
        <v>0</v>
      </c>
      <c r="BP20" s="13">
        <v>0</v>
      </c>
      <c r="BQ20" s="13">
        <v>0</v>
      </c>
      <c r="BR20" s="13">
        <v>0</v>
      </c>
      <c r="BS20" s="13">
        <v>0</v>
      </c>
      <c r="BT20" s="13">
        <v>0</v>
      </c>
      <c r="BU20" s="13">
        <v>0</v>
      </c>
      <c r="BV20" s="13">
        <v>0</v>
      </c>
      <c r="BW20" s="13">
        <v>0</v>
      </c>
      <c r="BX20" s="13">
        <v>0</v>
      </c>
      <c r="BY20" s="13">
        <v>0</v>
      </c>
      <c r="BZ20" s="13">
        <v>0</v>
      </c>
      <c r="CA20" s="13">
        <v>0</v>
      </c>
      <c r="CB20" s="13">
        <v>88.1</v>
      </c>
      <c r="CC20" s="22"/>
      <c r="CD20" s="22"/>
      <c r="CE20" s="13">
        <v>0</v>
      </c>
      <c r="CG20" s="13">
        <v>4</v>
      </c>
      <c r="CH20" s="13">
        <v>4</v>
      </c>
      <c r="CI20" s="13">
        <v>4</v>
      </c>
      <c r="CJ20" s="13">
        <v>400</v>
      </c>
      <c r="CK20" s="13">
        <v>182</v>
      </c>
      <c r="CL20" s="13">
        <v>291</v>
      </c>
      <c r="CM20" s="13">
        <v>0.6</v>
      </c>
      <c r="CN20" s="13">
        <v>0.6</v>
      </c>
      <c r="CO20" s="13">
        <v>0.6</v>
      </c>
      <c r="CP20" s="13">
        <v>0</v>
      </c>
      <c r="CQ20" s="13">
        <v>0</v>
      </c>
    </row>
    <row r="21" spans="1:95" s="14" customFormat="1" x14ac:dyDescent="0.25">
      <c r="A21" s="28"/>
      <c r="B21" s="29" t="s">
        <v>156</v>
      </c>
      <c r="C21" s="44">
        <v>100</v>
      </c>
      <c r="D21" s="30">
        <v>0.5</v>
      </c>
      <c r="E21" s="30">
        <v>0</v>
      </c>
      <c r="F21" s="30">
        <v>0.1</v>
      </c>
      <c r="G21" s="30">
        <v>0</v>
      </c>
      <c r="H21" s="30">
        <v>10.3</v>
      </c>
      <c r="I21" s="53">
        <v>43.24</v>
      </c>
      <c r="J21" s="30">
        <v>0</v>
      </c>
      <c r="K21" s="30">
        <v>0</v>
      </c>
      <c r="L21" s="30">
        <v>0</v>
      </c>
      <c r="M21" s="30">
        <v>0</v>
      </c>
      <c r="N21" s="30">
        <v>9.9</v>
      </c>
      <c r="O21" s="30">
        <v>0.2</v>
      </c>
      <c r="P21" s="30">
        <v>0.2</v>
      </c>
      <c r="Q21" s="30">
        <v>0</v>
      </c>
      <c r="R21" s="30">
        <v>0</v>
      </c>
      <c r="S21" s="30">
        <v>0.5</v>
      </c>
      <c r="T21" s="30">
        <v>0.3</v>
      </c>
      <c r="U21" s="30">
        <v>6</v>
      </c>
      <c r="V21" s="30">
        <v>120</v>
      </c>
      <c r="W21" s="30">
        <v>7</v>
      </c>
      <c r="X21" s="30">
        <v>4</v>
      </c>
      <c r="Y21" s="30">
        <v>7</v>
      </c>
      <c r="Z21" s="30">
        <v>1.4</v>
      </c>
      <c r="AA21" s="30">
        <v>0</v>
      </c>
      <c r="AB21" s="30">
        <v>0</v>
      </c>
      <c r="AC21" s="30">
        <v>0</v>
      </c>
      <c r="AD21" s="30">
        <v>0.1</v>
      </c>
      <c r="AE21" s="30">
        <v>0.01</v>
      </c>
      <c r="AF21" s="30">
        <v>0.01</v>
      </c>
      <c r="AG21" s="30">
        <v>0.1</v>
      </c>
      <c r="AH21" s="30">
        <v>0.2</v>
      </c>
      <c r="AI21" s="30">
        <v>2</v>
      </c>
      <c r="AJ21" s="14">
        <v>0.2</v>
      </c>
      <c r="AK21" s="14">
        <v>8</v>
      </c>
      <c r="AL21" s="14">
        <v>10</v>
      </c>
      <c r="AM21" s="14">
        <v>14</v>
      </c>
      <c r="AN21" s="14">
        <v>14</v>
      </c>
      <c r="AO21" s="14">
        <v>2</v>
      </c>
      <c r="AP21" s="14">
        <v>8</v>
      </c>
      <c r="AQ21" s="14">
        <v>2</v>
      </c>
      <c r="AR21" s="14">
        <v>7</v>
      </c>
      <c r="AS21" s="14">
        <v>13</v>
      </c>
      <c r="AT21" s="14">
        <v>8</v>
      </c>
      <c r="AU21" s="14">
        <v>58</v>
      </c>
      <c r="AV21" s="14">
        <v>5</v>
      </c>
      <c r="AW21" s="14">
        <v>11</v>
      </c>
      <c r="AX21" s="14">
        <v>32</v>
      </c>
      <c r="AY21" s="14">
        <v>0</v>
      </c>
      <c r="AZ21" s="14">
        <v>10</v>
      </c>
      <c r="BA21" s="14">
        <v>12</v>
      </c>
      <c r="BB21" s="14">
        <v>5</v>
      </c>
      <c r="BC21" s="14">
        <v>4</v>
      </c>
      <c r="BD21" s="14">
        <v>0</v>
      </c>
      <c r="BE21" s="14">
        <v>0</v>
      </c>
      <c r="BF21" s="14">
        <v>0</v>
      </c>
      <c r="BG21" s="14">
        <v>0</v>
      </c>
      <c r="BH21" s="14">
        <v>0</v>
      </c>
      <c r="BI21" s="14">
        <v>0</v>
      </c>
      <c r="BJ21" s="14">
        <v>0</v>
      </c>
      <c r="BK21" s="14">
        <v>0</v>
      </c>
      <c r="BL21" s="14">
        <v>0</v>
      </c>
      <c r="BM21" s="14">
        <v>0</v>
      </c>
      <c r="BN21" s="14">
        <v>0</v>
      </c>
      <c r="BO21" s="14">
        <v>0</v>
      </c>
      <c r="BP21" s="14">
        <v>0</v>
      </c>
      <c r="BQ21" s="14">
        <v>0</v>
      </c>
      <c r="BR21" s="14">
        <v>0</v>
      </c>
      <c r="BS21" s="14">
        <v>0</v>
      </c>
      <c r="BT21" s="14">
        <v>0</v>
      </c>
      <c r="BU21" s="14">
        <v>0</v>
      </c>
      <c r="BV21" s="14">
        <v>0</v>
      </c>
      <c r="BW21" s="14">
        <v>0</v>
      </c>
      <c r="BX21" s="14">
        <v>0</v>
      </c>
      <c r="BY21" s="14">
        <v>0</v>
      </c>
      <c r="BZ21" s="14">
        <v>0</v>
      </c>
      <c r="CA21" s="14">
        <v>0</v>
      </c>
      <c r="CB21" s="14">
        <v>88.1</v>
      </c>
      <c r="CC21" s="11"/>
      <c r="CD21" s="11" t="e">
        <f>$I$21/#REF!*100</f>
        <v>#REF!</v>
      </c>
      <c r="CE21" s="14">
        <v>0</v>
      </c>
      <c r="CG21" s="14">
        <v>4</v>
      </c>
      <c r="CH21" s="14">
        <v>4</v>
      </c>
      <c r="CI21" s="14">
        <v>4</v>
      </c>
      <c r="CJ21" s="14">
        <v>400</v>
      </c>
      <c r="CK21" s="14">
        <v>182</v>
      </c>
      <c r="CL21" s="14">
        <v>291</v>
      </c>
      <c r="CM21" s="14">
        <v>0.6</v>
      </c>
      <c r="CN21" s="14">
        <v>0.6</v>
      </c>
      <c r="CO21" s="14">
        <v>0.6</v>
      </c>
      <c r="CP21" s="14">
        <v>0</v>
      </c>
      <c r="CQ21" s="14">
        <v>0</v>
      </c>
    </row>
    <row r="22" spans="1:95" x14ac:dyDescent="0.25">
      <c r="B22" s="18" t="s">
        <v>109</v>
      </c>
    </row>
    <row r="23" spans="1:95" s="26" customFormat="1" x14ac:dyDescent="0.25">
      <c r="A23" s="23" t="str">
        <f>"-"</f>
        <v>-</v>
      </c>
      <c r="B23" s="24" t="s">
        <v>110</v>
      </c>
      <c r="C23" s="42" t="str">
        <f>"20"</f>
        <v>20</v>
      </c>
      <c r="D23" s="25">
        <v>1.32</v>
      </c>
      <c r="E23" s="25">
        <v>0</v>
      </c>
      <c r="F23" s="25">
        <v>0.13</v>
      </c>
      <c r="G23" s="25">
        <v>0.13</v>
      </c>
      <c r="H23" s="25">
        <v>9.3800000000000008</v>
      </c>
      <c r="I23" s="51">
        <v>44.780199999999994</v>
      </c>
      <c r="J23" s="25">
        <v>0</v>
      </c>
      <c r="K23" s="25">
        <v>0</v>
      </c>
      <c r="L23" s="25">
        <v>0</v>
      </c>
      <c r="M23" s="25">
        <v>0</v>
      </c>
      <c r="N23" s="25">
        <v>0.22</v>
      </c>
      <c r="O23" s="25">
        <v>9.1199999999999992</v>
      </c>
      <c r="P23" s="25">
        <v>0.04</v>
      </c>
      <c r="Q23" s="25">
        <v>0</v>
      </c>
      <c r="R23" s="25">
        <v>0</v>
      </c>
      <c r="S23" s="25">
        <v>0</v>
      </c>
      <c r="T23" s="25">
        <v>0.36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0</v>
      </c>
      <c r="AA23" s="25">
        <v>0</v>
      </c>
      <c r="AB23" s="25">
        <v>0</v>
      </c>
      <c r="AC23" s="25">
        <v>0</v>
      </c>
      <c r="AD23" s="25">
        <v>0</v>
      </c>
      <c r="AE23" s="25">
        <v>0</v>
      </c>
      <c r="AF23" s="25">
        <v>0</v>
      </c>
      <c r="AG23" s="25">
        <v>0</v>
      </c>
      <c r="AH23" s="25">
        <v>0</v>
      </c>
      <c r="AI23" s="25">
        <v>0</v>
      </c>
      <c r="AJ23" s="26">
        <v>0</v>
      </c>
      <c r="AK23" s="26">
        <v>63.86</v>
      </c>
      <c r="AL23" s="26">
        <v>66.47</v>
      </c>
      <c r="AM23" s="26">
        <v>101.79</v>
      </c>
      <c r="AN23" s="26">
        <v>33.76</v>
      </c>
      <c r="AO23" s="26">
        <v>20.010000000000002</v>
      </c>
      <c r="AP23" s="26">
        <v>40.020000000000003</v>
      </c>
      <c r="AQ23" s="26">
        <v>15.14</v>
      </c>
      <c r="AR23" s="26">
        <v>72.38</v>
      </c>
      <c r="AS23" s="26">
        <v>44.89</v>
      </c>
      <c r="AT23" s="26">
        <v>62.64</v>
      </c>
      <c r="AU23" s="26">
        <v>51.68</v>
      </c>
      <c r="AV23" s="26">
        <v>27.14</v>
      </c>
      <c r="AW23" s="26">
        <v>48.02</v>
      </c>
      <c r="AX23" s="26">
        <v>401.59</v>
      </c>
      <c r="AY23" s="26">
        <v>0</v>
      </c>
      <c r="AZ23" s="26">
        <v>130.85</v>
      </c>
      <c r="BA23" s="26">
        <v>56.9</v>
      </c>
      <c r="BB23" s="26">
        <v>37.76</v>
      </c>
      <c r="BC23" s="26">
        <v>29.93</v>
      </c>
      <c r="BD23" s="26">
        <v>0</v>
      </c>
      <c r="BE23" s="26">
        <v>0</v>
      </c>
      <c r="BF23" s="26">
        <v>0</v>
      </c>
      <c r="BG23" s="26">
        <v>0</v>
      </c>
      <c r="BH23" s="26">
        <v>0</v>
      </c>
      <c r="BI23" s="26">
        <v>0</v>
      </c>
      <c r="BJ23" s="26">
        <v>0</v>
      </c>
      <c r="BK23" s="26">
        <v>0.02</v>
      </c>
      <c r="BL23" s="26">
        <v>0</v>
      </c>
      <c r="BM23" s="26">
        <v>0</v>
      </c>
      <c r="BN23" s="26">
        <v>0</v>
      </c>
      <c r="BO23" s="26">
        <v>0</v>
      </c>
      <c r="BP23" s="26">
        <v>0</v>
      </c>
      <c r="BQ23" s="26">
        <v>0</v>
      </c>
      <c r="BR23" s="26">
        <v>0</v>
      </c>
      <c r="BS23" s="26">
        <v>0.01</v>
      </c>
      <c r="BT23" s="26">
        <v>0</v>
      </c>
      <c r="BU23" s="26">
        <v>0</v>
      </c>
      <c r="BV23" s="26">
        <v>0.06</v>
      </c>
      <c r="BW23" s="26">
        <v>0</v>
      </c>
      <c r="BX23" s="26">
        <v>0</v>
      </c>
      <c r="BY23" s="26">
        <v>0</v>
      </c>
      <c r="BZ23" s="26">
        <v>0</v>
      </c>
      <c r="CA23" s="26">
        <v>0</v>
      </c>
      <c r="CB23" s="26">
        <v>7.82</v>
      </c>
      <c r="CC23" s="27"/>
      <c r="CD23" s="27"/>
      <c r="CE23" s="26">
        <v>0</v>
      </c>
      <c r="CG23" s="26">
        <v>0</v>
      </c>
      <c r="CH23" s="26">
        <v>0</v>
      </c>
      <c r="CI23" s="26">
        <v>0</v>
      </c>
      <c r="CJ23" s="26">
        <v>380</v>
      </c>
      <c r="CK23" s="26">
        <v>146.4</v>
      </c>
      <c r="CL23" s="26">
        <v>263.2</v>
      </c>
      <c r="CM23" s="26">
        <v>3.04</v>
      </c>
      <c r="CN23" s="26">
        <v>3.04</v>
      </c>
      <c r="CO23" s="26">
        <v>3.04</v>
      </c>
      <c r="CP23" s="26">
        <v>0</v>
      </c>
      <c r="CQ23" s="26">
        <v>0</v>
      </c>
    </row>
    <row r="24" spans="1:95" s="26" customFormat="1" x14ac:dyDescent="0.25">
      <c r="A24" s="23" t="str">
        <f>"-"</f>
        <v>-</v>
      </c>
      <c r="B24" s="24" t="s">
        <v>111</v>
      </c>
      <c r="C24" s="42" t="str">
        <f>"20"</f>
        <v>20</v>
      </c>
      <c r="D24" s="25">
        <v>1.32</v>
      </c>
      <c r="E24" s="25">
        <v>0</v>
      </c>
      <c r="F24" s="25">
        <v>0.24</v>
      </c>
      <c r="G24" s="25">
        <v>0.24</v>
      </c>
      <c r="H24" s="25">
        <v>8.34</v>
      </c>
      <c r="I24" s="51">
        <v>38.676000000000002</v>
      </c>
      <c r="J24" s="25">
        <v>0.04</v>
      </c>
      <c r="K24" s="25">
        <v>0</v>
      </c>
      <c r="L24" s="25">
        <v>0</v>
      </c>
      <c r="M24" s="25">
        <v>0</v>
      </c>
      <c r="N24" s="25">
        <v>0.24</v>
      </c>
      <c r="O24" s="25">
        <v>6.44</v>
      </c>
      <c r="P24" s="25">
        <v>1.66</v>
      </c>
      <c r="Q24" s="25">
        <v>0</v>
      </c>
      <c r="R24" s="25">
        <v>0</v>
      </c>
      <c r="S24" s="25">
        <v>0.2</v>
      </c>
      <c r="T24" s="25">
        <v>0.5</v>
      </c>
      <c r="U24" s="25">
        <v>122</v>
      </c>
      <c r="V24" s="25">
        <v>49</v>
      </c>
      <c r="W24" s="25">
        <v>7</v>
      </c>
      <c r="X24" s="25">
        <v>9.4</v>
      </c>
      <c r="Y24" s="25">
        <v>31.6</v>
      </c>
      <c r="Z24" s="25">
        <v>0.78</v>
      </c>
      <c r="AA24" s="25">
        <v>0</v>
      </c>
      <c r="AB24" s="25">
        <v>1</v>
      </c>
      <c r="AC24" s="25">
        <v>0.2</v>
      </c>
      <c r="AD24" s="25">
        <v>0.28000000000000003</v>
      </c>
      <c r="AE24" s="25">
        <v>0.04</v>
      </c>
      <c r="AF24" s="25">
        <v>0.02</v>
      </c>
      <c r="AG24" s="25">
        <v>0.14000000000000001</v>
      </c>
      <c r="AH24" s="25">
        <v>0.4</v>
      </c>
      <c r="AI24" s="25">
        <v>0</v>
      </c>
      <c r="AJ24" s="26">
        <v>0</v>
      </c>
      <c r="AK24" s="26">
        <v>64.400000000000006</v>
      </c>
      <c r="AL24" s="26">
        <v>49.6</v>
      </c>
      <c r="AM24" s="26">
        <v>85.4</v>
      </c>
      <c r="AN24" s="26">
        <v>44.6</v>
      </c>
      <c r="AO24" s="26">
        <v>18.600000000000001</v>
      </c>
      <c r="AP24" s="26">
        <v>39.6</v>
      </c>
      <c r="AQ24" s="26">
        <v>16</v>
      </c>
      <c r="AR24" s="26">
        <v>74.2</v>
      </c>
      <c r="AS24" s="26">
        <v>59.4</v>
      </c>
      <c r="AT24" s="26">
        <v>58.2</v>
      </c>
      <c r="AU24" s="26">
        <v>92.8</v>
      </c>
      <c r="AV24" s="26">
        <v>24.8</v>
      </c>
      <c r="AW24" s="26">
        <v>62</v>
      </c>
      <c r="AX24" s="26">
        <v>311.8</v>
      </c>
      <c r="AY24" s="26">
        <v>0</v>
      </c>
      <c r="AZ24" s="26">
        <v>105.2</v>
      </c>
      <c r="BA24" s="26">
        <v>58.2</v>
      </c>
      <c r="BB24" s="26">
        <v>36</v>
      </c>
      <c r="BC24" s="26">
        <v>26</v>
      </c>
      <c r="BD24" s="26">
        <v>0</v>
      </c>
      <c r="BE24" s="26">
        <v>0</v>
      </c>
      <c r="BF24" s="26">
        <v>0</v>
      </c>
      <c r="BG24" s="26">
        <v>0</v>
      </c>
      <c r="BH24" s="26">
        <v>0</v>
      </c>
      <c r="BI24" s="26">
        <v>0</v>
      </c>
      <c r="BJ24" s="26">
        <v>0</v>
      </c>
      <c r="BK24" s="26">
        <v>0.03</v>
      </c>
      <c r="BL24" s="26">
        <v>0</v>
      </c>
      <c r="BM24" s="26">
        <v>0</v>
      </c>
      <c r="BN24" s="26">
        <v>0</v>
      </c>
      <c r="BO24" s="26">
        <v>0</v>
      </c>
      <c r="BP24" s="26">
        <v>0</v>
      </c>
      <c r="BQ24" s="26">
        <v>0</v>
      </c>
      <c r="BR24" s="26">
        <v>0</v>
      </c>
      <c r="BS24" s="26">
        <v>0.02</v>
      </c>
      <c r="BT24" s="26">
        <v>0</v>
      </c>
      <c r="BU24" s="26">
        <v>0</v>
      </c>
      <c r="BV24" s="26">
        <v>0.1</v>
      </c>
      <c r="BW24" s="26">
        <v>0.02</v>
      </c>
      <c r="BX24" s="26">
        <v>0</v>
      </c>
      <c r="BY24" s="26">
        <v>0</v>
      </c>
      <c r="BZ24" s="26">
        <v>0</v>
      </c>
      <c r="CA24" s="26">
        <v>0</v>
      </c>
      <c r="CB24" s="26">
        <v>9.4</v>
      </c>
      <c r="CC24" s="27"/>
      <c r="CD24" s="27"/>
      <c r="CE24" s="26">
        <v>0.17</v>
      </c>
      <c r="CG24" s="26">
        <v>1</v>
      </c>
      <c r="CH24" s="26">
        <v>1</v>
      </c>
      <c r="CI24" s="26">
        <v>1</v>
      </c>
      <c r="CJ24" s="26">
        <v>190</v>
      </c>
      <c r="CK24" s="26">
        <v>73.2</v>
      </c>
      <c r="CL24" s="26">
        <v>131.6</v>
      </c>
      <c r="CM24" s="26">
        <v>1.9</v>
      </c>
      <c r="CN24" s="26">
        <v>1.58</v>
      </c>
      <c r="CO24" s="26">
        <v>1.74</v>
      </c>
      <c r="CP24" s="26">
        <v>0</v>
      </c>
      <c r="CQ24" s="26">
        <v>0</v>
      </c>
    </row>
    <row r="25" spans="1:95" s="26" customFormat="1" x14ac:dyDescent="0.25">
      <c r="A25" s="23" t="str">
        <f>"6/10"</f>
        <v>6/10</v>
      </c>
      <c r="B25" s="24" t="s">
        <v>112</v>
      </c>
      <c r="C25" s="42" t="s">
        <v>170</v>
      </c>
      <c r="D25" s="25">
        <v>0.92</v>
      </c>
      <c r="E25" s="25">
        <v>0</v>
      </c>
      <c r="F25" s="25">
        <v>0.05</v>
      </c>
      <c r="G25" s="25">
        <v>0.05</v>
      </c>
      <c r="H25" s="25">
        <v>20.86</v>
      </c>
      <c r="I25" s="51">
        <v>78.839027999999999</v>
      </c>
      <c r="J25" s="25">
        <v>0.02</v>
      </c>
      <c r="K25" s="25">
        <v>0</v>
      </c>
      <c r="L25" s="25">
        <v>0</v>
      </c>
      <c r="M25" s="25">
        <v>0</v>
      </c>
      <c r="N25" s="25">
        <v>17.27</v>
      </c>
      <c r="O25" s="25">
        <v>0.51</v>
      </c>
      <c r="P25" s="25">
        <v>3.08</v>
      </c>
      <c r="Q25" s="25">
        <v>0</v>
      </c>
      <c r="R25" s="25">
        <v>0</v>
      </c>
      <c r="S25" s="25">
        <v>0.27</v>
      </c>
      <c r="T25" s="25">
        <v>0.73</v>
      </c>
      <c r="U25" s="25">
        <v>3.12</v>
      </c>
      <c r="V25" s="25">
        <v>306.24</v>
      </c>
      <c r="W25" s="25">
        <v>28.2</v>
      </c>
      <c r="X25" s="25">
        <v>17.96</v>
      </c>
      <c r="Y25" s="25">
        <v>24.44</v>
      </c>
      <c r="Z25" s="25">
        <v>0.57999999999999996</v>
      </c>
      <c r="AA25" s="25">
        <v>0</v>
      </c>
      <c r="AB25" s="25">
        <v>567</v>
      </c>
      <c r="AC25" s="25">
        <v>104.94</v>
      </c>
      <c r="AD25" s="25">
        <v>0.99</v>
      </c>
      <c r="AE25" s="25">
        <v>0.02</v>
      </c>
      <c r="AF25" s="25">
        <v>0.03</v>
      </c>
      <c r="AG25" s="25">
        <v>0.46</v>
      </c>
      <c r="AH25" s="25">
        <v>0.7</v>
      </c>
      <c r="AI25" s="25">
        <v>0.28999999999999998</v>
      </c>
      <c r="AJ25" s="26">
        <v>0</v>
      </c>
      <c r="AK25" s="26">
        <v>0.01</v>
      </c>
      <c r="AL25" s="26">
        <v>0.01</v>
      </c>
      <c r="AM25" s="26">
        <v>0.01</v>
      </c>
      <c r="AN25" s="26">
        <v>0.02</v>
      </c>
      <c r="AO25" s="26">
        <v>0</v>
      </c>
      <c r="AP25" s="26">
        <v>0.01</v>
      </c>
      <c r="AQ25" s="26">
        <v>0</v>
      </c>
      <c r="AR25" s="26">
        <v>0.01</v>
      </c>
      <c r="AS25" s="26">
        <v>0.01</v>
      </c>
      <c r="AT25" s="26">
        <v>0.01</v>
      </c>
      <c r="AU25" s="26">
        <v>0.05</v>
      </c>
      <c r="AV25" s="26">
        <v>0</v>
      </c>
      <c r="AW25" s="26">
        <v>0.01</v>
      </c>
      <c r="AX25" s="26">
        <v>0.02</v>
      </c>
      <c r="AY25" s="26">
        <v>0</v>
      </c>
      <c r="AZ25" s="26">
        <v>0.01</v>
      </c>
      <c r="BA25" s="26">
        <v>0.01</v>
      </c>
      <c r="BB25" s="26">
        <v>0.01</v>
      </c>
      <c r="BC25" s="26">
        <v>0</v>
      </c>
      <c r="BD25" s="26">
        <v>0</v>
      </c>
      <c r="BE25" s="26">
        <v>0</v>
      </c>
      <c r="BF25" s="26">
        <v>0</v>
      </c>
      <c r="BG25" s="26">
        <v>0</v>
      </c>
      <c r="BH25" s="26">
        <v>0</v>
      </c>
      <c r="BI25" s="26">
        <v>0</v>
      </c>
      <c r="BJ25" s="26">
        <v>0</v>
      </c>
      <c r="BK25" s="26">
        <v>0</v>
      </c>
      <c r="BL25" s="26">
        <v>0</v>
      </c>
      <c r="BM25" s="26">
        <v>0</v>
      </c>
      <c r="BN25" s="26">
        <v>0</v>
      </c>
      <c r="BO25" s="26">
        <v>0</v>
      </c>
      <c r="BP25" s="26">
        <v>0</v>
      </c>
      <c r="BQ25" s="26">
        <v>0</v>
      </c>
      <c r="BR25" s="26">
        <v>0</v>
      </c>
      <c r="BS25" s="26">
        <v>0.01</v>
      </c>
      <c r="BT25" s="26">
        <v>0</v>
      </c>
      <c r="BU25" s="26">
        <v>0</v>
      </c>
      <c r="BV25" s="26">
        <v>0.01</v>
      </c>
      <c r="BW25" s="26">
        <v>0</v>
      </c>
      <c r="BX25" s="26">
        <v>0</v>
      </c>
      <c r="BY25" s="26">
        <v>0</v>
      </c>
      <c r="BZ25" s="26">
        <v>0</v>
      </c>
      <c r="CA25" s="26">
        <v>0</v>
      </c>
      <c r="CB25" s="26">
        <v>192.61</v>
      </c>
      <c r="CC25" s="27"/>
      <c r="CD25" s="27"/>
      <c r="CE25" s="26">
        <v>94.5</v>
      </c>
      <c r="CG25" s="26">
        <v>3.29</v>
      </c>
      <c r="CH25" s="26">
        <v>3.29</v>
      </c>
      <c r="CI25" s="26">
        <v>3.29</v>
      </c>
      <c r="CJ25" s="26">
        <v>378.75</v>
      </c>
      <c r="CK25" s="26">
        <v>144.15</v>
      </c>
      <c r="CL25" s="26">
        <v>261.45</v>
      </c>
      <c r="CM25" s="26">
        <v>34.950000000000003</v>
      </c>
      <c r="CN25" s="26">
        <v>20.78</v>
      </c>
      <c r="CO25" s="26">
        <v>27.86</v>
      </c>
      <c r="CP25" s="26">
        <v>9</v>
      </c>
      <c r="CQ25" s="26">
        <v>0</v>
      </c>
    </row>
    <row r="26" spans="1:95" s="26" customFormat="1" ht="31.5" x14ac:dyDescent="0.25">
      <c r="A26" s="23" t="str">
        <f>"6/1"</f>
        <v>6/1</v>
      </c>
      <c r="B26" s="24" t="s">
        <v>113</v>
      </c>
      <c r="C26" s="42" t="s">
        <v>172</v>
      </c>
      <c r="D26" s="25">
        <v>0.76</v>
      </c>
      <c r="E26" s="25">
        <v>0</v>
      </c>
      <c r="F26" s="25">
        <v>2.98</v>
      </c>
      <c r="G26" s="25">
        <v>2.98</v>
      </c>
      <c r="H26" s="25">
        <v>4.66</v>
      </c>
      <c r="I26" s="51">
        <v>46.345914999999998</v>
      </c>
      <c r="J26" s="25">
        <v>0.38</v>
      </c>
      <c r="K26" s="25">
        <v>1.95</v>
      </c>
      <c r="L26" s="25">
        <v>0</v>
      </c>
      <c r="M26" s="25">
        <v>0</v>
      </c>
      <c r="N26" s="25">
        <v>3.68</v>
      </c>
      <c r="O26" s="25">
        <v>0.05</v>
      </c>
      <c r="P26" s="25">
        <v>0.92</v>
      </c>
      <c r="Q26" s="25">
        <v>0</v>
      </c>
      <c r="R26" s="25">
        <v>0</v>
      </c>
      <c r="S26" s="25">
        <v>0.13</v>
      </c>
      <c r="T26" s="25">
        <v>0.57999999999999996</v>
      </c>
      <c r="U26" s="25">
        <v>101.28</v>
      </c>
      <c r="V26" s="25">
        <v>126</v>
      </c>
      <c r="W26" s="25">
        <v>20.7</v>
      </c>
      <c r="X26" s="25">
        <v>8.91</v>
      </c>
      <c r="Y26" s="25">
        <v>15.95</v>
      </c>
      <c r="Z26" s="25">
        <v>0.28999999999999998</v>
      </c>
      <c r="AA26" s="25">
        <v>0</v>
      </c>
      <c r="AB26" s="25">
        <v>948.15</v>
      </c>
      <c r="AC26" s="25">
        <v>161.13</v>
      </c>
      <c r="AD26" s="25">
        <v>1.39</v>
      </c>
      <c r="AE26" s="25">
        <v>0.02</v>
      </c>
      <c r="AF26" s="25">
        <v>0.02</v>
      </c>
      <c r="AG26" s="25">
        <v>0.34</v>
      </c>
      <c r="AH26" s="25">
        <v>0.43</v>
      </c>
      <c r="AI26" s="25">
        <v>16.93</v>
      </c>
      <c r="AJ26" s="26">
        <v>0</v>
      </c>
      <c r="AK26" s="26">
        <v>24.69</v>
      </c>
      <c r="AL26" s="26">
        <v>21.12</v>
      </c>
      <c r="AM26" s="26">
        <v>26.97</v>
      </c>
      <c r="AN26" s="26">
        <v>25.4</v>
      </c>
      <c r="AO26" s="26">
        <v>8.7899999999999991</v>
      </c>
      <c r="AP26" s="26">
        <v>19.05</v>
      </c>
      <c r="AQ26" s="26">
        <v>4.3</v>
      </c>
      <c r="AR26" s="26">
        <v>23.01</v>
      </c>
      <c r="AS26" s="26">
        <v>29.86</v>
      </c>
      <c r="AT26" s="26">
        <v>34.450000000000003</v>
      </c>
      <c r="AU26" s="26">
        <v>73.790000000000006</v>
      </c>
      <c r="AV26" s="26">
        <v>11.39</v>
      </c>
      <c r="AW26" s="26">
        <v>19.55</v>
      </c>
      <c r="AX26" s="26">
        <v>119.49</v>
      </c>
      <c r="AY26" s="26">
        <v>0</v>
      </c>
      <c r="AZ26" s="26">
        <v>24.03</v>
      </c>
      <c r="BA26" s="26">
        <v>24.27</v>
      </c>
      <c r="BB26" s="26">
        <v>19.79</v>
      </c>
      <c r="BC26" s="26">
        <v>8.2899999999999991</v>
      </c>
      <c r="BD26" s="26">
        <v>0</v>
      </c>
      <c r="BE26" s="26">
        <v>0</v>
      </c>
      <c r="BF26" s="26">
        <v>0</v>
      </c>
      <c r="BG26" s="26">
        <v>0</v>
      </c>
      <c r="BH26" s="26">
        <v>0</v>
      </c>
      <c r="BI26" s="26">
        <v>0</v>
      </c>
      <c r="BJ26" s="26">
        <v>0</v>
      </c>
      <c r="BK26" s="26">
        <v>0.18</v>
      </c>
      <c r="BL26" s="26">
        <v>0</v>
      </c>
      <c r="BM26" s="26">
        <v>0.12</v>
      </c>
      <c r="BN26" s="26">
        <v>0.01</v>
      </c>
      <c r="BO26" s="26">
        <v>0.02</v>
      </c>
      <c r="BP26" s="26">
        <v>0</v>
      </c>
      <c r="BQ26" s="26">
        <v>0</v>
      </c>
      <c r="BR26" s="26">
        <v>0</v>
      </c>
      <c r="BS26" s="26">
        <v>0.7</v>
      </c>
      <c r="BT26" s="26">
        <v>0</v>
      </c>
      <c r="BU26" s="26">
        <v>0</v>
      </c>
      <c r="BV26" s="26">
        <v>1.73</v>
      </c>
      <c r="BW26" s="26">
        <v>0</v>
      </c>
      <c r="BX26" s="26">
        <v>0</v>
      </c>
      <c r="BY26" s="26">
        <v>0</v>
      </c>
      <c r="BZ26" s="26">
        <v>0</v>
      </c>
      <c r="CA26" s="26">
        <v>0</v>
      </c>
      <c r="CB26" s="26">
        <v>40.950000000000003</v>
      </c>
      <c r="CC26" s="27"/>
      <c r="CD26" s="27"/>
      <c r="CE26" s="26">
        <v>158.03</v>
      </c>
      <c r="CG26" s="26">
        <v>8.1300000000000008</v>
      </c>
      <c r="CH26" s="26">
        <v>3.73</v>
      </c>
      <c r="CI26" s="26">
        <v>5.93</v>
      </c>
      <c r="CJ26" s="26">
        <v>243.8</v>
      </c>
      <c r="CK26" s="26">
        <v>58.38</v>
      </c>
      <c r="CL26" s="26">
        <v>151.09</v>
      </c>
      <c r="CM26" s="26">
        <v>3.92</v>
      </c>
      <c r="CN26" s="26">
        <v>3.7</v>
      </c>
      <c r="CO26" s="26">
        <v>3.81</v>
      </c>
      <c r="CP26" s="26">
        <v>1.5</v>
      </c>
      <c r="CQ26" s="26">
        <v>0.25</v>
      </c>
    </row>
    <row r="27" spans="1:95" s="26" customFormat="1" ht="34.5" customHeight="1" x14ac:dyDescent="0.25">
      <c r="A27" s="23" t="str">
        <f>"18/2"</f>
        <v>18/2</v>
      </c>
      <c r="B27" s="24" t="s">
        <v>114</v>
      </c>
      <c r="C27" s="42" t="str">
        <f>"180"</f>
        <v>180</v>
      </c>
      <c r="D27" s="25">
        <v>1.93</v>
      </c>
      <c r="E27" s="25">
        <v>5.74</v>
      </c>
      <c r="F27" s="25">
        <v>1.72</v>
      </c>
      <c r="G27" s="25">
        <v>1.72</v>
      </c>
      <c r="H27" s="25">
        <v>14.6</v>
      </c>
      <c r="I27" s="51">
        <v>80.275480919999993</v>
      </c>
      <c r="J27" s="25">
        <v>0.24</v>
      </c>
      <c r="K27" s="25">
        <v>0.94</v>
      </c>
      <c r="L27" s="25">
        <v>0</v>
      </c>
      <c r="M27" s="25">
        <v>0</v>
      </c>
      <c r="N27" s="25">
        <v>1.75</v>
      </c>
      <c r="O27" s="25">
        <v>11.6</v>
      </c>
      <c r="P27" s="25">
        <v>1.25</v>
      </c>
      <c r="Q27" s="25">
        <v>0</v>
      </c>
      <c r="R27" s="25">
        <v>0</v>
      </c>
      <c r="S27" s="25">
        <v>0.14000000000000001</v>
      </c>
      <c r="T27" s="25">
        <v>1.0900000000000001</v>
      </c>
      <c r="U27" s="25">
        <v>142.66</v>
      </c>
      <c r="V27" s="25">
        <v>317.95999999999998</v>
      </c>
      <c r="W27" s="25">
        <v>11.24</v>
      </c>
      <c r="X27" s="25">
        <v>15.92</v>
      </c>
      <c r="Y27" s="25">
        <v>40.020000000000003</v>
      </c>
      <c r="Z27" s="25">
        <v>0.66</v>
      </c>
      <c r="AA27" s="25">
        <v>0</v>
      </c>
      <c r="AB27" s="25">
        <v>942.19</v>
      </c>
      <c r="AC27" s="25">
        <v>174.31</v>
      </c>
      <c r="AD27" s="25">
        <v>0.84</v>
      </c>
      <c r="AE27" s="25">
        <v>7.0000000000000007E-2</v>
      </c>
      <c r="AF27" s="25">
        <v>0.04</v>
      </c>
      <c r="AG27" s="25">
        <v>0.7</v>
      </c>
      <c r="AH27" s="25">
        <v>1.24</v>
      </c>
      <c r="AI27" s="25">
        <v>4.41</v>
      </c>
      <c r="AJ27" s="26">
        <v>0</v>
      </c>
      <c r="AK27" s="26">
        <v>48.91</v>
      </c>
      <c r="AL27" s="26">
        <v>52.8</v>
      </c>
      <c r="AM27" s="26">
        <v>84.78</v>
      </c>
      <c r="AN27" s="26">
        <v>50.35</v>
      </c>
      <c r="AO27" s="26">
        <v>16.420000000000002</v>
      </c>
      <c r="AP27" s="26">
        <v>44.18</v>
      </c>
      <c r="AQ27" s="26">
        <v>17.54</v>
      </c>
      <c r="AR27" s="26">
        <v>57.87</v>
      </c>
      <c r="AS27" s="26">
        <v>55.81</v>
      </c>
      <c r="AT27" s="26">
        <v>110.44</v>
      </c>
      <c r="AU27" s="26">
        <v>69.8</v>
      </c>
      <c r="AV27" s="26">
        <v>22.08</v>
      </c>
      <c r="AW27" s="26">
        <v>47.19</v>
      </c>
      <c r="AX27" s="26">
        <v>343.9</v>
      </c>
      <c r="AY27" s="26">
        <v>0</v>
      </c>
      <c r="AZ27" s="26">
        <v>85.19</v>
      </c>
      <c r="BA27" s="26">
        <v>51.12</v>
      </c>
      <c r="BB27" s="26">
        <v>33.840000000000003</v>
      </c>
      <c r="BC27" s="26">
        <v>21.41</v>
      </c>
      <c r="BD27" s="26">
        <v>0</v>
      </c>
      <c r="BE27" s="26">
        <v>0</v>
      </c>
      <c r="BF27" s="26">
        <v>0</v>
      </c>
      <c r="BG27" s="26">
        <v>0</v>
      </c>
      <c r="BH27" s="26">
        <v>0</v>
      </c>
      <c r="BI27" s="26">
        <v>0</v>
      </c>
      <c r="BJ27" s="26">
        <v>0</v>
      </c>
      <c r="BK27" s="26">
        <v>0.14000000000000001</v>
      </c>
      <c r="BL27" s="26">
        <v>0</v>
      </c>
      <c r="BM27" s="26">
        <v>7.0000000000000007E-2</v>
      </c>
      <c r="BN27" s="26">
        <v>0</v>
      </c>
      <c r="BO27" s="26">
        <v>0.01</v>
      </c>
      <c r="BP27" s="26">
        <v>0</v>
      </c>
      <c r="BQ27" s="26">
        <v>0</v>
      </c>
      <c r="BR27" s="26">
        <v>0</v>
      </c>
      <c r="BS27" s="26">
        <v>0.42</v>
      </c>
      <c r="BT27" s="26">
        <v>0</v>
      </c>
      <c r="BU27" s="26">
        <v>0</v>
      </c>
      <c r="BV27" s="26">
        <v>0.9</v>
      </c>
      <c r="BW27" s="26">
        <v>0</v>
      </c>
      <c r="BX27" s="26">
        <v>0</v>
      </c>
      <c r="BY27" s="26">
        <v>0</v>
      </c>
      <c r="BZ27" s="26">
        <v>0</v>
      </c>
      <c r="CA27" s="26">
        <v>0</v>
      </c>
      <c r="CB27" s="26">
        <v>187.49</v>
      </c>
      <c r="CC27" s="27"/>
      <c r="CD27" s="27"/>
      <c r="CE27" s="26">
        <v>157.03</v>
      </c>
      <c r="CG27" s="26">
        <v>16.97</v>
      </c>
      <c r="CH27" s="26">
        <v>10.94</v>
      </c>
      <c r="CI27" s="26">
        <v>13.96</v>
      </c>
      <c r="CJ27" s="26">
        <v>518.98</v>
      </c>
      <c r="CK27" s="26">
        <v>310.70999999999998</v>
      </c>
      <c r="CL27" s="26">
        <v>414.85</v>
      </c>
      <c r="CM27" s="26">
        <v>32.32</v>
      </c>
      <c r="CN27" s="26">
        <v>15.85</v>
      </c>
      <c r="CO27" s="26">
        <v>24.08</v>
      </c>
      <c r="CP27" s="26">
        <v>0</v>
      </c>
      <c r="CQ27" s="26">
        <v>0.36</v>
      </c>
    </row>
    <row r="28" spans="1:95" s="13" customFormat="1" x14ac:dyDescent="0.25">
      <c r="A28" s="19" t="str">
        <f>"4/9"</f>
        <v>4/9</v>
      </c>
      <c r="B28" s="20" t="s">
        <v>115</v>
      </c>
      <c r="C28" s="43" t="s">
        <v>171</v>
      </c>
      <c r="D28" s="21">
        <v>16.18</v>
      </c>
      <c r="E28" s="21">
        <v>13.33</v>
      </c>
      <c r="F28" s="21">
        <v>17.63</v>
      </c>
      <c r="G28" s="21">
        <v>6.4</v>
      </c>
      <c r="H28" s="21">
        <v>33.82</v>
      </c>
      <c r="I28" s="52">
        <v>358.02646199999992</v>
      </c>
      <c r="J28" s="21">
        <v>4.72</v>
      </c>
      <c r="K28" s="21">
        <v>5.27</v>
      </c>
      <c r="L28" s="21">
        <v>0</v>
      </c>
      <c r="M28" s="21">
        <v>0</v>
      </c>
      <c r="N28" s="21">
        <v>1.61</v>
      </c>
      <c r="O28" s="21">
        <v>30.47</v>
      </c>
      <c r="P28" s="21">
        <v>1.73</v>
      </c>
      <c r="Q28" s="21">
        <v>0</v>
      </c>
      <c r="R28" s="21">
        <v>0</v>
      </c>
      <c r="S28" s="21">
        <v>0.05</v>
      </c>
      <c r="T28" s="21">
        <v>1.48</v>
      </c>
      <c r="U28" s="21">
        <v>122.23</v>
      </c>
      <c r="V28" s="21">
        <v>128.47999999999999</v>
      </c>
      <c r="W28" s="21">
        <v>18.29</v>
      </c>
      <c r="X28" s="21">
        <v>30.38</v>
      </c>
      <c r="Y28" s="21">
        <v>145.22</v>
      </c>
      <c r="Z28" s="21">
        <v>1.49</v>
      </c>
      <c r="AA28" s="21">
        <v>28.48</v>
      </c>
      <c r="AB28" s="21">
        <v>1196.1400000000001</v>
      </c>
      <c r="AC28" s="21">
        <v>256.58</v>
      </c>
      <c r="AD28" s="21">
        <v>4.1900000000000004</v>
      </c>
      <c r="AE28" s="21">
        <v>0.06</v>
      </c>
      <c r="AF28" s="21">
        <v>0.09</v>
      </c>
      <c r="AG28" s="21">
        <v>5.64</v>
      </c>
      <c r="AH28" s="21">
        <v>11.7</v>
      </c>
      <c r="AI28" s="21">
        <v>0.83</v>
      </c>
      <c r="AJ28" s="13">
        <v>0</v>
      </c>
      <c r="AK28" s="13">
        <v>803.86</v>
      </c>
      <c r="AL28" s="13">
        <v>634.59</v>
      </c>
      <c r="AM28" s="13">
        <v>1270.8699999999999</v>
      </c>
      <c r="AN28" s="13">
        <v>1258.78</v>
      </c>
      <c r="AO28" s="13">
        <v>405.82</v>
      </c>
      <c r="AP28" s="13">
        <v>719.12</v>
      </c>
      <c r="AQ28" s="13">
        <v>252.84</v>
      </c>
      <c r="AR28" s="13">
        <v>686.61</v>
      </c>
      <c r="AS28" s="13">
        <v>995.86</v>
      </c>
      <c r="AT28" s="13">
        <v>1092.3399999999999</v>
      </c>
      <c r="AU28" s="13">
        <v>1409.27</v>
      </c>
      <c r="AV28" s="13">
        <v>421.02</v>
      </c>
      <c r="AW28" s="13">
        <v>1128.95</v>
      </c>
      <c r="AX28" s="13">
        <v>2361.87</v>
      </c>
      <c r="AY28" s="13">
        <v>110.57</v>
      </c>
      <c r="AZ28" s="13">
        <v>768.88</v>
      </c>
      <c r="BA28" s="13">
        <v>755.96</v>
      </c>
      <c r="BB28" s="13">
        <v>579.97</v>
      </c>
      <c r="BC28" s="13">
        <v>216.58</v>
      </c>
      <c r="BD28" s="13">
        <v>0</v>
      </c>
      <c r="BE28" s="13">
        <v>0</v>
      </c>
      <c r="BF28" s="13">
        <v>0</v>
      </c>
      <c r="BG28" s="13">
        <v>0</v>
      </c>
      <c r="BH28" s="13">
        <v>0</v>
      </c>
      <c r="BI28" s="13">
        <v>0</v>
      </c>
      <c r="BJ28" s="13">
        <v>0</v>
      </c>
      <c r="BK28" s="13">
        <v>0.43</v>
      </c>
      <c r="BL28" s="13">
        <v>0</v>
      </c>
      <c r="BM28" s="13">
        <v>0.26</v>
      </c>
      <c r="BN28" s="13">
        <v>0.02</v>
      </c>
      <c r="BO28" s="13">
        <v>0.04</v>
      </c>
      <c r="BP28" s="13">
        <v>0</v>
      </c>
      <c r="BQ28" s="13">
        <v>0</v>
      </c>
      <c r="BR28" s="13">
        <v>0</v>
      </c>
      <c r="BS28" s="13">
        <v>1.54</v>
      </c>
      <c r="BT28" s="13">
        <v>0</v>
      </c>
      <c r="BU28" s="13">
        <v>0</v>
      </c>
      <c r="BV28" s="13">
        <v>3.65</v>
      </c>
      <c r="BW28" s="13">
        <v>0</v>
      </c>
      <c r="BX28" s="13">
        <v>0</v>
      </c>
      <c r="BY28" s="13">
        <v>0</v>
      </c>
      <c r="BZ28" s="13">
        <v>0</v>
      </c>
      <c r="CA28" s="13">
        <v>0</v>
      </c>
      <c r="CB28" s="13">
        <v>158.86000000000001</v>
      </c>
      <c r="CC28" s="22"/>
      <c r="CD28" s="22"/>
      <c r="CE28" s="13">
        <v>227.83</v>
      </c>
      <c r="CG28" s="13">
        <v>18.3</v>
      </c>
      <c r="CH28" s="13">
        <v>9.25</v>
      </c>
      <c r="CI28" s="13">
        <v>13.77</v>
      </c>
      <c r="CJ28" s="13">
        <v>3581.5</v>
      </c>
      <c r="CK28" s="13">
        <v>2060.86</v>
      </c>
      <c r="CL28" s="13">
        <v>2821.18</v>
      </c>
      <c r="CM28" s="13">
        <v>18.59</v>
      </c>
      <c r="CN28" s="13">
        <v>11.81</v>
      </c>
      <c r="CO28" s="13">
        <v>15.2</v>
      </c>
      <c r="CP28" s="13">
        <v>0</v>
      </c>
      <c r="CQ28" s="13">
        <v>0.36</v>
      </c>
    </row>
    <row r="29" spans="1:95" s="14" customFormat="1" x14ac:dyDescent="0.25">
      <c r="A29" s="28"/>
      <c r="B29" s="29" t="s">
        <v>156</v>
      </c>
      <c r="C29" s="44">
        <v>630</v>
      </c>
      <c r="D29" s="30">
        <f>SUM(D23:D28)</f>
        <v>22.43</v>
      </c>
      <c r="E29" s="30">
        <f t="shared" ref="E29:AI29" si="1">SUM(E23:E28)</f>
        <v>19.07</v>
      </c>
      <c r="F29" s="30">
        <f t="shared" si="1"/>
        <v>22.75</v>
      </c>
      <c r="G29" s="30">
        <f t="shared" si="1"/>
        <v>11.52</v>
      </c>
      <c r="H29" s="30">
        <f t="shared" si="1"/>
        <v>91.66</v>
      </c>
      <c r="I29" s="53">
        <f t="shared" si="1"/>
        <v>646.94308591999993</v>
      </c>
      <c r="J29" s="30">
        <f t="shared" si="1"/>
        <v>5.3999999999999995</v>
      </c>
      <c r="K29" s="30">
        <f t="shared" si="1"/>
        <v>8.16</v>
      </c>
      <c r="L29" s="30">
        <f t="shared" si="1"/>
        <v>0</v>
      </c>
      <c r="M29" s="30">
        <f t="shared" si="1"/>
        <v>0</v>
      </c>
      <c r="N29" s="30">
        <f t="shared" si="1"/>
        <v>24.77</v>
      </c>
      <c r="O29" s="30">
        <f t="shared" si="1"/>
        <v>58.19</v>
      </c>
      <c r="P29" s="30">
        <f t="shared" si="1"/>
        <v>8.68</v>
      </c>
      <c r="Q29" s="30">
        <f t="shared" si="1"/>
        <v>0</v>
      </c>
      <c r="R29" s="30">
        <f t="shared" si="1"/>
        <v>0</v>
      </c>
      <c r="S29" s="30">
        <f t="shared" si="1"/>
        <v>0.79000000000000015</v>
      </c>
      <c r="T29" s="30">
        <f t="shared" si="1"/>
        <v>4.74</v>
      </c>
      <c r="U29" s="30">
        <f t="shared" si="1"/>
        <v>491.29</v>
      </c>
      <c r="V29" s="30">
        <f t="shared" si="1"/>
        <v>927.68000000000006</v>
      </c>
      <c r="W29" s="30">
        <f t="shared" si="1"/>
        <v>85.43</v>
      </c>
      <c r="X29" s="30">
        <f t="shared" si="1"/>
        <v>82.57</v>
      </c>
      <c r="Y29" s="30">
        <f t="shared" si="1"/>
        <v>257.23</v>
      </c>
      <c r="Z29" s="30">
        <f t="shared" si="1"/>
        <v>3.8</v>
      </c>
      <c r="AA29" s="30">
        <f t="shared" si="1"/>
        <v>28.48</v>
      </c>
      <c r="AB29" s="30">
        <f t="shared" si="1"/>
        <v>3654.4800000000005</v>
      </c>
      <c r="AC29" s="30">
        <f t="shared" si="1"/>
        <v>697.16</v>
      </c>
      <c r="AD29" s="30">
        <f t="shared" si="1"/>
        <v>7.69</v>
      </c>
      <c r="AE29" s="30">
        <f t="shared" si="1"/>
        <v>0.21000000000000002</v>
      </c>
      <c r="AF29" s="30">
        <f t="shared" si="1"/>
        <v>0.2</v>
      </c>
      <c r="AG29" s="30">
        <f t="shared" si="1"/>
        <v>7.2799999999999994</v>
      </c>
      <c r="AH29" s="30">
        <f t="shared" si="1"/>
        <v>14.469999999999999</v>
      </c>
      <c r="AI29" s="30">
        <f t="shared" si="1"/>
        <v>22.459999999999997</v>
      </c>
      <c r="AJ29" s="14">
        <v>0</v>
      </c>
      <c r="AK29" s="14">
        <v>1005.72</v>
      </c>
      <c r="AL29" s="14">
        <v>824.59</v>
      </c>
      <c r="AM29" s="14">
        <v>1569.82</v>
      </c>
      <c r="AN29" s="14">
        <v>1412.9</v>
      </c>
      <c r="AO29" s="14">
        <v>469.64</v>
      </c>
      <c r="AP29" s="14">
        <v>861.98</v>
      </c>
      <c r="AQ29" s="14">
        <v>305.83</v>
      </c>
      <c r="AR29" s="14">
        <v>914.08</v>
      </c>
      <c r="AS29" s="14">
        <v>1185.83</v>
      </c>
      <c r="AT29" s="14">
        <v>1358.08</v>
      </c>
      <c r="AU29" s="14">
        <v>1697.39</v>
      </c>
      <c r="AV29" s="14">
        <v>506.44</v>
      </c>
      <c r="AW29" s="14">
        <v>1305.72</v>
      </c>
      <c r="AX29" s="14">
        <v>3538.67</v>
      </c>
      <c r="AY29" s="14">
        <v>110.57</v>
      </c>
      <c r="AZ29" s="14">
        <v>1114.17</v>
      </c>
      <c r="BA29" s="14">
        <v>946.47</v>
      </c>
      <c r="BB29" s="14">
        <v>707.35</v>
      </c>
      <c r="BC29" s="14">
        <v>302.20999999999998</v>
      </c>
      <c r="BD29" s="14">
        <v>0</v>
      </c>
      <c r="BE29" s="14">
        <v>0</v>
      </c>
      <c r="BF29" s="14">
        <v>0</v>
      </c>
      <c r="BG29" s="14">
        <v>0</v>
      </c>
      <c r="BH29" s="14">
        <v>0</v>
      </c>
      <c r="BI29" s="14">
        <v>0</v>
      </c>
      <c r="BJ29" s="14">
        <v>0</v>
      </c>
      <c r="BK29" s="14">
        <v>0.8</v>
      </c>
      <c r="BL29" s="14">
        <v>0</v>
      </c>
      <c r="BM29" s="14">
        <v>0.45</v>
      </c>
      <c r="BN29" s="14">
        <v>0.04</v>
      </c>
      <c r="BO29" s="14">
        <v>7.0000000000000007E-2</v>
      </c>
      <c r="BP29" s="14">
        <v>0</v>
      </c>
      <c r="BQ29" s="14">
        <v>0</v>
      </c>
      <c r="BR29" s="14">
        <v>0.01</v>
      </c>
      <c r="BS29" s="14">
        <v>2.7</v>
      </c>
      <c r="BT29" s="14">
        <v>0</v>
      </c>
      <c r="BU29" s="14">
        <v>0</v>
      </c>
      <c r="BV29" s="14">
        <v>6.44</v>
      </c>
      <c r="BW29" s="14">
        <v>0.02</v>
      </c>
      <c r="BX29" s="14">
        <v>0</v>
      </c>
      <c r="BY29" s="14">
        <v>0</v>
      </c>
      <c r="BZ29" s="14">
        <v>0</v>
      </c>
      <c r="CA29" s="14">
        <v>0</v>
      </c>
      <c r="CB29" s="14">
        <v>597.13</v>
      </c>
      <c r="CC29" s="11"/>
      <c r="CD29" s="11" t="e">
        <f>$I$29/#REF!*100</f>
        <v>#REF!</v>
      </c>
      <c r="CE29" s="14">
        <v>637.55999999999995</v>
      </c>
      <c r="CG29" s="14">
        <v>47.69</v>
      </c>
      <c r="CH29" s="14">
        <v>28.2</v>
      </c>
      <c r="CI29" s="14">
        <v>37.950000000000003</v>
      </c>
      <c r="CJ29" s="14">
        <v>5293.03</v>
      </c>
      <c r="CK29" s="14">
        <v>2793.7</v>
      </c>
      <c r="CL29" s="14">
        <v>4043.36</v>
      </c>
      <c r="CM29" s="14">
        <v>94.72</v>
      </c>
      <c r="CN29" s="14">
        <v>56.75</v>
      </c>
      <c r="CO29" s="14">
        <v>75.73</v>
      </c>
      <c r="CP29" s="14">
        <v>10.5</v>
      </c>
      <c r="CQ29" s="14">
        <v>0.97</v>
      </c>
    </row>
    <row r="30" spans="1:95" x14ac:dyDescent="0.25">
      <c r="B30" s="4" t="s">
        <v>116</v>
      </c>
    </row>
    <row r="31" spans="1:95" s="26" customFormat="1" x14ac:dyDescent="0.25">
      <c r="A31" s="23" t="str">
        <f>"-"</f>
        <v>-</v>
      </c>
      <c r="B31" s="24" t="s">
        <v>110</v>
      </c>
      <c r="C31" s="42" t="str">
        <f>"40"</f>
        <v>40</v>
      </c>
      <c r="D31" s="25">
        <v>2.64</v>
      </c>
      <c r="E31" s="25">
        <v>0</v>
      </c>
      <c r="F31" s="25">
        <v>0.26</v>
      </c>
      <c r="G31" s="25">
        <v>0.26</v>
      </c>
      <c r="H31" s="25">
        <v>18.760000000000002</v>
      </c>
      <c r="I31" s="51">
        <v>89.560399999999987</v>
      </c>
      <c r="J31" s="25">
        <v>0</v>
      </c>
      <c r="K31" s="25">
        <v>0</v>
      </c>
      <c r="L31" s="25">
        <v>0</v>
      </c>
      <c r="M31" s="25">
        <v>0</v>
      </c>
      <c r="N31" s="25">
        <v>0.44</v>
      </c>
      <c r="O31" s="25">
        <v>18.239999999999998</v>
      </c>
      <c r="P31" s="25">
        <v>0.08</v>
      </c>
      <c r="Q31" s="25">
        <v>0</v>
      </c>
      <c r="R31" s="25">
        <v>0</v>
      </c>
      <c r="S31" s="25">
        <v>0</v>
      </c>
      <c r="T31" s="25">
        <v>0.72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0</v>
      </c>
      <c r="AA31" s="25">
        <v>0</v>
      </c>
      <c r="AB31" s="25">
        <v>0</v>
      </c>
      <c r="AC31" s="25">
        <v>0</v>
      </c>
      <c r="AD31" s="25">
        <v>0</v>
      </c>
      <c r="AE31" s="25">
        <v>0</v>
      </c>
      <c r="AF31" s="25">
        <v>0</v>
      </c>
      <c r="AG31" s="25">
        <v>0</v>
      </c>
      <c r="AH31" s="25">
        <v>0</v>
      </c>
      <c r="AI31" s="25">
        <v>0</v>
      </c>
      <c r="AJ31" s="26">
        <v>0</v>
      </c>
      <c r="AK31" s="26">
        <v>127.72</v>
      </c>
      <c r="AL31" s="26">
        <v>132.94</v>
      </c>
      <c r="AM31" s="26">
        <v>203.58</v>
      </c>
      <c r="AN31" s="26">
        <v>67.510000000000005</v>
      </c>
      <c r="AO31" s="26">
        <v>40.020000000000003</v>
      </c>
      <c r="AP31" s="26">
        <v>80.040000000000006</v>
      </c>
      <c r="AQ31" s="26">
        <v>30.28</v>
      </c>
      <c r="AR31" s="26">
        <v>144.77000000000001</v>
      </c>
      <c r="AS31" s="26">
        <v>89.78</v>
      </c>
      <c r="AT31" s="26">
        <v>125.28</v>
      </c>
      <c r="AU31" s="26">
        <v>103.36</v>
      </c>
      <c r="AV31" s="26">
        <v>54.29</v>
      </c>
      <c r="AW31" s="26">
        <v>96.05</v>
      </c>
      <c r="AX31" s="26">
        <v>803.18</v>
      </c>
      <c r="AY31" s="26">
        <v>0</v>
      </c>
      <c r="AZ31" s="26">
        <v>261.7</v>
      </c>
      <c r="BA31" s="26">
        <v>113.8</v>
      </c>
      <c r="BB31" s="26">
        <v>75.52</v>
      </c>
      <c r="BC31" s="26">
        <v>59.86</v>
      </c>
      <c r="BD31" s="26">
        <v>0</v>
      </c>
      <c r="BE31" s="26">
        <v>0</v>
      </c>
      <c r="BF31" s="26">
        <v>0</v>
      </c>
      <c r="BG31" s="26">
        <v>0</v>
      </c>
      <c r="BH31" s="26">
        <v>0</v>
      </c>
      <c r="BI31" s="26">
        <v>0</v>
      </c>
      <c r="BJ31" s="26">
        <v>0</v>
      </c>
      <c r="BK31" s="26">
        <v>0.03</v>
      </c>
      <c r="BL31" s="26">
        <v>0</v>
      </c>
      <c r="BM31" s="26">
        <v>0</v>
      </c>
      <c r="BN31" s="26">
        <v>0</v>
      </c>
      <c r="BO31" s="26">
        <v>0</v>
      </c>
      <c r="BP31" s="26">
        <v>0</v>
      </c>
      <c r="BQ31" s="26">
        <v>0</v>
      </c>
      <c r="BR31" s="26">
        <v>0</v>
      </c>
      <c r="BS31" s="26">
        <v>0.03</v>
      </c>
      <c r="BT31" s="26">
        <v>0</v>
      </c>
      <c r="BU31" s="26">
        <v>0</v>
      </c>
      <c r="BV31" s="26">
        <v>0.11</v>
      </c>
      <c r="BW31" s="26">
        <v>0.01</v>
      </c>
      <c r="BX31" s="26">
        <v>0</v>
      </c>
      <c r="BY31" s="26">
        <v>0</v>
      </c>
      <c r="BZ31" s="26">
        <v>0</v>
      </c>
      <c r="CA31" s="26">
        <v>0</v>
      </c>
      <c r="CB31" s="26">
        <v>15.64</v>
      </c>
      <c r="CC31" s="27"/>
      <c r="CD31" s="27"/>
      <c r="CE31" s="26">
        <v>0</v>
      </c>
      <c r="CG31" s="26">
        <v>0</v>
      </c>
      <c r="CH31" s="26">
        <v>0</v>
      </c>
      <c r="CI31" s="26">
        <v>0</v>
      </c>
      <c r="CJ31" s="26">
        <v>665</v>
      </c>
      <c r="CK31" s="26">
        <v>256.2</v>
      </c>
      <c r="CL31" s="26">
        <v>460.6</v>
      </c>
      <c r="CM31" s="26">
        <v>5.32</v>
      </c>
      <c r="CN31" s="26">
        <v>5.32</v>
      </c>
      <c r="CO31" s="26">
        <v>5.32</v>
      </c>
      <c r="CP31" s="26">
        <v>0</v>
      </c>
      <c r="CQ31" s="26">
        <v>0</v>
      </c>
    </row>
    <row r="32" spans="1:95" s="26" customFormat="1" x14ac:dyDescent="0.25">
      <c r="A32" s="23" t="str">
        <f>"27/10"</f>
        <v>27/10</v>
      </c>
      <c r="B32" s="24" t="s">
        <v>118</v>
      </c>
      <c r="C32" s="42" t="s">
        <v>173</v>
      </c>
      <c r="D32" s="25">
        <v>0.18</v>
      </c>
      <c r="E32" s="25">
        <v>0</v>
      </c>
      <c r="F32" s="25">
        <v>0.04</v>
      </c>
      <c r="G32" s="25">
        <v>0.04</v>
      </c>
      <c r="H32" s="25">
        <v>4.53</v>
      </c>
      <c r="I32" s="51">
        <v>18.157085999999993</v>
      </c>
      <c r="J32" s="25">
        <v>0</v>
      </c>
      <c r="K32" s="25">
        <v>0</v>
      </c>
      <c r="L32" s="25">
        <v>0</v>
      </c>
      <c r="M32" s="25">
        <v>0</v>
      </c>
      <c r="N32" s="25">
        <v>4.4400000000000004</v>
      </c>
      <c r="O32" s="25">
        <v>0</v>
      </c>
      <c r="P32" s="25">
        <v>0.09</v>
      </c>
      <c r="Q32" s="25">
        <v>0</v>
      </c>
      <c r="R32" s="25">
        <v>0</v>
      </c>
      <c r="S32" s="25">
        <v>0</v>
      </c>
      <c r="T32" s="25">
        <v>0.05</v>
      </c>
      <c r="U32" s="25">
        <v>0.04</v>
      </c>
      <c r="V32" s="25">
        <v>0.13</v>
      </c>
      <c r="W32" s="25">
        <v>0.13</v>
      </c>
      <c r="X32" s="25">
        <v>0</v>
      </c>
      <c r="Y32" s="25">
        <v>0</v>
      </c>
      <c r="Z32" s="25">
        <v>0.01</v>
      </c>
      <c r="AA32" s="25">
        <v>0</v>
      </c>
      <c r="AB32" s="25">
        <v>0</v>
      </c>
      <c r="AC32" s="25">
        <v>0</v>
      </c>
      <c r="AD32" s="25">
        <v>0</v>
      </c>
      <c r="AE32" s="25">
        <v>0</v>
      </c>
      <c r="AF32" s="25">
        <v>0</v>
      </c>
      <c r="AG32" s="25">
        <v>0</v>
      </c>
      <c r="AH32" s="25">
        <v>0</v>
      </c>
      <c r="AI32" s="25">
        <v>0</v>
      </c>
      <c r="AJ32" s="26">
        <v>0</v>
      </c>
      <c r="AK32" s="26">
        <v>0</v>
      </c>
      <c r="AL32" s="26">
        <v>0</v>
      </c>
      <c r="AM32" s="26">
        <v>0</v>
      </c>
      <c r="AN32" s="26">
        <v>0</v>
      </c>
      <c r="AO32" s="26">
        <v>0</v>
      </c>
      <c r="AP32" s="26">
        <v>0</v>
      </c>
      <c r="AQ32" s="26">
        <v>0</v>
      </c>
      <c r="AR32" s="26">
        <v>0</v>
      </c>
      <c r="AS32" s="26">
        <v>0</v>
      </c>
      <c r="AT32" s="26">
        <v>0</v>
      </c>
      <c r="AU32" s="26">
        <v>0</v>
      </c>
      <c r="AV32" s="26">
        <v>0</v>
      </c>
      <c r="AW32" s="26">
        <v>0</v>
      </c>
      <c r="AX32" s="26">
        <v>0</v>
      </c>
      <c r="AY32" s="26">
        <v>0</v>
      </c>
      <c r="AZ32" s="26">
        <v>0</v>
      </c>
      <c r="BA32" s="26">
        <v>0</v>
      </c>
      <c r="BB32" s="26">
        <v>0</v>
      </c>
      <c r="BC32" s="26">
        <v>0</v>
      </c>
      <c r="BD32" s="26">
        <v>0</v>
      </c>
      <c r="BE32" s="26">
        <v>0</v>
      </c>
      <c r="BF32" s="26">
        <v>0</v>
      </c>
      <c r="BG32" s="26">
        <v>0</v>
      </c>
      <c r="BH32" s="26">
        <v>0</v>
      </c>
      <c r="BI32" s="26">
        <v>0</v>
      </c>
      <c r="BJ32" s="26">
        <v>0</v>
      </c>
      <c r="BK32" s="26">
        <v>0</v>
      </c>
      <c r="BL32" s="26">
        <v>0</v>
      </c>
      <c r="BM32" s="26">
        <v>0</v>
      </c>
      <c r="BN32" s="26">
        <v>0</v>
      </c>
      <c r="BO32" s="26">
        <v>0</v>
      </c>
      <c r="BP32" s="26">
        <v>0</v>
      </c>
      <c r="BQ32" s="26">
        <v>0</v>
      </c>
      <c r="BR32" s="26">
        <v>0</v>
      </c>
      <c r="BS32" s="26">
        <v>0</v>
      </c>
      <c r="BT32" s="26">
        <v>0</v>
      </c>
      <c r="BU32" s="26">
        <v>0</v>
      </c>
      <c r="BV32" s="26">
        <v>0</v>
      </c>
      <c r="BW32" s="26">
        <v>0</v>
      </c>
      <c r="BX32" s="26">
        <v>0</v>
      </c>
      <c r="BY32" s="26">
        <v>0</v>
      </c>
      <c r="BZ32" s="26">
        <v>0</v>
      </c>
      <c r="CA32" s="26">
        <v>0</v>
      </c>
      <c r="CB32" s="26">
        <v>180.08</v>
      </c>
      <c r="CC32" s="27"/>
      <c r="CD32" s="27"/>
      <c r="CE32" s="26">
        <v>0</v>
      </c>
      <c r="CG32" s="26">
        <v>3.07</v>
      </c>
      <c r="CH32" s="26">
        <v>3.07</v>
      </c>
      <c r="CI32" s="26">
        <v>3.07</v>
      </c>
      <c r="CJ32" s="26">
        <v>331.88</v>
      </c>
      <c r="CK32" s="26">
        <v>130.5</v>
      </c>
      <c r="CL32" s="26">
        <v>231.19</v>
      </c>
      <c r="CM32" s="26">
        <v>33.01</v>
      </c>
      <c r="CN32" s="26">
        <v>19.510000000000002</v>
      </c>
      <c r="CO32" s="26">
        <v>26.26</v>
      </c>
      <c r="CP32" s="26">
        <v>4.5</v>
      </c>
      <c r="CQ32" s="26">
        <v>0</v>
      </c>
    </row>
    <row r="33" spans="1:95" s="58" customFormat="1" ht="31.5" x14ac:dyDescent="0.25">
      <c r="A33" s="60" t="str">
        <f>"2/4"</f>
        <v>2/4</v>
      </c>
      <c r="B33" s="56" t="s">
        <v>188</v>
      </c>
      <c r="C33" s="57">
        <v>180</v>
      </c>
      <c r="D33" s="57">
        <v>7.04</v>
      </c>
      <c r="E33" s="57">
        <v>2.59</v>
      </c>
      <c r="F33" s="57">
        <v>7.18</v>
      </c>
      <c r="G33" s="57">
        <v>1.1599999999999999</v>
      </c>
      <c r="H33" s="57">
        <v>31.03</v>
      </c>
      <c r="I33" s="57">
        <v>209.71638719999999</v>
      </c>
      <c r="J33" s="57">
        <v>4.1399999999999997</v>
      </c>
      <c r="K33" s="57">
        <v>0.1</v>
      </c>
      <c r="L33" s="57">
        <v>0</v>
      </c>
      <c r="M33" s="57">
        <v>0</v>
      </c>
      <c r="N33" s="57">
        <v>8.2200000000000006</v>
      </c>
      <c r="O33" s="57">
        <v>18.95</v>
      </c>
      <c r="P33" s="57">
        <v>3.86</v>
      </c>
      <c r="Q33" s="57">
        <v>0</v>
      </c>
      <c r="R33" s="57">
        <v>0</v>
      </c>
      <c r="S33" s="57">
        <v>0.09</v>
      </c>
      <c r="T33" s="57">
        <v>1.76</v>
      </c>
      <c r="U33" s="57">
        <v>218.78</v>
      </c>
      <c r="V33" s="57">
        <v>267</v>
      </c>
      <c r="W33" s="57">
        <v>114.5</v>
      </c>
      <c r="X33" s="57">
        <v>80.459999999999994</v>
      </c>
      <c r="Y33" s="57">
        <v>176.67</v>
      </c>
      <c r="Z33" s="57">
        <v>2.46</v>
      </c>
      <c r="AA33" s="57">
        <v>36</v>
      </c>
      <c r="AB33" s="57">
        <v>23.49</v>
      </c>
      <c r="AC33" s="57">
        <v>40.770000000000003</v>
      </c>
      <c r="AD33" s="57">
        <v>0.33</v>
      </c>
      <c r="AE33" s="57">
        <v>0.16</v>
      </c>
      <c r="AF33" s="57">
        <v>0.19</v>
      </c>
      <c r="AG33" s="57">
        <v>1.37</v>
      </c>
      <c r="AH33" s="57">
        <v>3.32</v>
      </c>
      <c r="AI33" s="57">
        <v>0.47</v>
      </c>
      <c r="AJ33" s="58">
        <v>0</v>
      </c>
      <c r="AK33" s="58">
        <v>353.77</v>
      </c>
      <c r="AL33" s="58">
        <v>306.10000000000002</v>
      </c>
      <c r="AM33" s="58">
        <v>509.62</v>
      </c>
      <c r="AN33" s="58">
        <v>384.77</v>
      </c>
      <c r="AO33" s="58">
        <v>178.91</v>
      </c>
      <c r="AP33" s="58">
        <v>257.85000000000002</v>
      </c>
      <c r="AQ33" s="58">
        <v>103.33</v>
      </c>
      <c r="AR33" s="58">
        <v>339.48</v>
      </c>
      <c r="AS33" s="58">
        <v>206.21</v>
      </c>
      <c r="AT33" s="58">
        <v>396.28</v>
      </c>
      <c r="AU33" s="58">
        <v>391.3</v>
      </c>
      <c r="AV33" s="58">
        <v>107.38</v>
      </c>
      <c r="AW33" s="58">
        <v>255.07</v>
      </c>
      <c r="AX33" s="58">
        <v>803.59</v>
      </c>
      <c r="AY33" s="58">
        <v>0</v>
      </c>
      <c r="AZ33" s="58">
        <v>178.52</v>
      </c>
      <c r="BA33" s="58">
        <v>216.18</v>
      </c>
      <c r="BB33" s="58">
        <v>315.83999999999997</v>
      </c>
      <c r="BC33" s="58">
        <v>139.80000000000001</v>
      </c>
      <c r="BD33" s="58">
        <v>0.12</v>
      </c>
      <c r="BE33" s="58">
        <v>0.05</v>
      </c>
      <c r="BF33" s="58">
        <v>0.03</v>
      </c>
      <c r="BG33" s="58">
        <v>7.0000000000000007E-2</v>
      </c>
      <c r="BH33" s="58">
        <v>0.08</v>
      </c>
      <c r="BI33" s="58">
        <v>0.35</v>
      </c>
      <c r="BJ33" s="58">
        <v>0</v>
      </c>
      <c r="BK33" s="58">
        <v>1.1599999999999999</v>
      </c>
      <c r="BL33" s="58">
        <v>0</v>
      </c>
      <c r="BM33" s="58">
        <v>0.31</v>
      </c>
      <c r="BN33" s="58">
        <v>0</v>
      </c>
      <c r="BO33" s="58">
        <v>0</v>
      </c>
      <c r="BP33" s="58">
        <v>0</v>
      </c>
      <c r="BQ33" s="58">
        <v>7.0000000000000007E-2</v>
      </c>
      <c r="BR33" s="58">
        <v>0.11</v>
      </c>
      <c r="BS33" s="58">
        <v>1.17</v>
      </c>
      <c r="BT33" s="58">
        <v>0.01</v>
      </c>
      <c r="BU33" s="58">
        <v>0</v>
      </c>
      <c r="BV33" s="58">
        <v>0.41</v>
      </c>
      <c r="BW33" s="58">
        <v>0.04</v>
      </c>
      <c r="BX33" s="58">
        <v>0</v>
      </c>
      <c r="BY33" s="58">
        <v>0</v>
      </c>
      <c r="BZ33" s="58">
        <v>0</v>
      </c>
      <c r="CA33" s="58">
        <v>0</v>
      </c>
      <c r="CB33" s="58">
        <v>148.72999999999999</v>
      </c>
      <c r="CC33" s="59"/>
      <c r="CD33" s="59"/>
      <c r="CE33" s="58">
        <v>39.92</v>
      </c>
      <c r="CG33" s="58">
        <v>19.2</v>
      </c>
      <c r="CH33" s="58">
        <v>8.91</v>
      </c>
      <c r="CI33" s="58">
        <v>14.05</v>
      </c>
      <c r="CJ33" s="58">
        <v>1322.8</v>
      </c>
      <c r="CK33" s="58">
        <v>600.70000000000005</v>
      </c>
      <c r="CL33" s="58">
        <v>961.75</v>
      </c>
      <c r="CM33" s="58">
        <v>23.52</v>
      </c>
      <c r="CN33" s="58">
        <v>12.15</v>
      </c>
      <c r="CO33" s="58">
        <v>17.829999999999998</v>
      </c>
      <c r="CP33" s="58">
        <v>3.6</v>
      </c>
      <c r="CQ33" s="58">
        <v>0.45</v>
      </c>
    </row>
    <row r="34" spans="1:95" s="13" customFormat="1" x14ac:dyDescent="0.25">
      <c r="A34" s="19" t="str">
        <f>"-"</f>
        <v>-</v>
      </c>
      <c r="B34" s="20" t="s">
        <v>120</v>
      </c>
      <c r="C34" s="43" t="str">
        <f>"100"</f>
        <v>100</v>
      </c>
      <c r="D34" s="21">
        <v>0.4</v>
      </c>
      <c r="E34" s="21">
        <v>0</v>
      </c>
      <c r="F34" s="21">
        <v>0.4</v>
      </c>
      <c r="G34" s="21">
        <v>0.4</v>
      </c>
      <c r="H34" s="21">
        <v>11.6</v>
      </c>
      <c r="I34" s="52">
        <v>48.68</v>
      </c>
      <c r="J34" s="21">
        <v>0.1</v>
      </c>
      <c r="K34" s="21">
        <v>0</v>
      </c>
      <c r="L34" s="21">
        <v>0</v>
      </c>
      <c r="M34" s="21">
        <v>0</v>
      </c>
      <c r="N34" s="21">
        <v>9</v>
      </c>
      <c r="O34" s="21">
        <v>0.8</v>
      </c>
      <c r="P34" s="21">
        <v>1.8</v>
      </c>
      <c r="Q34" s="21">
        <v>0</v>
      </c>
      <c r="R34" s="21">
        <v>0</v>
      </c>
      <c r="S34" s="21">
        <v>0.8</v>
      </c>
      <c r="T34" s="21">
        <v>0.5</v>
      </c>
      <c r="U34" s="21">
        <v>26</v>
      </c>
      <c r="V34" s="21">
        <v>278</v>
      </c>
      <c r="W34" s="21">
        <v>16</v>
      </c>
      <c r="X34" s="21">
        <v>9</v>
      </c>
      <c r="Y34" s="21">
        <v>11</v>
      </c>
      <c r="Z34" s="21">
        <v>2.2000000000000002</v>
      </c>
      <c r="AA34" s="21">
        <v>0</v>
      </c>
      <c r="AB34" s="21">
        <v>30</v>
      </c>
      <c r="AC34" s="21">
        <v>5</v>
      </c>
      <c r="AD34" s="21">
        <v>0.2</v>
      </c>
      <c r="AE34" s="21">
        <v>0.03</v>
      </c>
      <c r="AF34" s="21">
        <v>0.02</v>
      </c>
      <c r="AG34" s="21">
        <v>0.3</v>
      </c>
      <c r="AH34" s="21">
        <v>0.4</v>
      </c>
      <c r="AI34" s="21">
        <v>10</v>
      </c>
      <c r="AJ34" s="13">
        <v>0</v>
      </c>
      <c r="AK34" s="13">
        <v>12</v>
      </c>
      <c r="AL34" s="13">
        <v>13</v>
      </c>
      <c r="AM34" s="13">
        <v>19</v>
      </c>
      <c r="AN34" s="13">
        <v>18</v>
      </c>
      <c r="AO34" s="13">
        <v>3</v>
      </c>
      <c r="AP34" s="13">
        <v>11</v>
      </c>
      <c r="AQ34" s="13">
        <v>3</v>
      </c>
      <c r="AR34" s="13">
        <v>9</v>
      </c>
      <c r="AS34" s="13">
        <v>17</v>
      </c>
      <c r="AT34" s="13">
        <v>10</v>
      </c>
      <c r="AU34" s="13">
        <v>78</v>
      </c>
      <c r="AV34" s="13">
        <v>7</v>
      </c>
      <c r="AW34" s="13">
        <v>14</v>
      </c>
      <c r="AX34" s="13">
        <v>42</v>
      </c>
      <c r="AY34" s="13">
        <v>0</v>
      </c>
      <c r="AZ34" s="13">
        <v>13</v>
      </c>
      <c r="BA34" s="13">
        <v>16</v>
      </c>
      <c r="BB34" s="13">
        <v>6</v>
      </c>
      <c r="BC34" s="13">
        <v>5</v>
      </c>
      <c r="BD34" s="13">
        <v>0</v>
      </c>
      <c r="BE34" s="13">
        <v>0</v>
      </c>
      <c r="BF34" s="13">
        <v>0</v>
      </c>
      <c r="BG34" s="13">
        <v>0</v>
      </c>
      <c r="BH34" s="13">
        <v>0</v>
      </c>
      <c r="BI34" s="13">
        <v>0</v>
      </c>
      <c r="BJ34" s="13">
        <v>0</v>
      </c>
      <c r="BK34" s="13">
        <v>0</v>
      </c>
      <c r="BL34" s="13">
        <v>0</v>
      </c>
      <c r="BM34" s="13">
        <v>0</v>
      </c>
      <c r="BN34" s="13">
        <v>0</v>
      </c>
      <c r="BO34" s="13">
        <v>0</v>
      </c>
      <c r="BP34" s="13">
        <v>0</v>
      </c>
      <c r="BQ34" s="13">
        <v>0</v>
      </c>
      <c r="BR34" s="13">
        <v>0</v>
      </c>
      <c r="BS34" s="13">
        <v>0</v>
      </c>
      <c r="BT34" s="13">
        <v>0</v>
      </c>
      <c r="BU34" s="13">
        <v>0</v>
      </c>
      <c r="BV34" s="13">
        <v>0</v>
      </c>
      <c r="BW34" s="13">
        <v>0</v>
      </c>
      <c r="BX34" s="13">
        <v>0</v>
      </c>
      <c r="BY34" s="13">
        <v>0</v>
      </c>
      <c r="BZ34" s="13">
        <v>0</v>
      </c>
      <c r="CA34" s="13">
        <v>0</v>
      </c>
      <c r="CB34" s="13">
        <v>86.3</v>
      </c>
      <c r="CC34" s="22"/>
      <c r="CD34" s="22"/>
      <c r="CE34" s="13">
        <v>5</v>
      </c>
      <c r="CG34" s="13">
        <v>2</v>
      </c>
      <c r="CH34" s="13">
        <v>2</v>
      </c>
      <c r="CI34" s="13">
        <v>2</v>
      </c>
      <c r="CJ34" s="13">
        <v>150</v>
      </c>
      <c r="CK34" s="13">
        <v>150</v>
      </c>
      <c r="CL34" s="13">
        <v>150</v>
      </c>
      <c r="CM34" s="13">
        <v>46.8</v>
      </c>
      <c r="CN34" s="13">
        <v>46.8</v>
      </c>
      <c r="CO34" s="13">
        <v>46.8</v>
      </c>
      <c r="CP34" s="13">
        <v>0</v>
      </c>
      <c r="CQ34" s="13">
        <v>0</v>
      </c>
    </row>
    <row r="35" spans="1:95" s="14" customFormat="1" x14ac:dyDescent="0.25">
      <c r="A35" s="28"/>
      <c r="B35" s="29" t="s">
        <v>156</v>
      </c>
      <c r="C35" s="44">
        <v>500</v>
      </c>
      <c r="D35" s="30">
        <f>SUM(D31:D34)</f>
        <v>10.26</v>
      </c>
      <c r="E35" s="30">
        <f t="shared" ref="E35:AI35" si="2">SUM(E31:E34)</f>
        <v>2.59</v>
      </c>
      <c r="F35" s="30">
        <f t="shared" si="2"/>
        <v>7.88</v>
      </c>
      <c r="G35" s="30">
        <f t="shared" si="2"/>
        <v>1.8599999999999999</v>
      </c>
      <c r="H35" s="30">
        <f t="shared" si="2"/>
        <v>65.92</v>
      </c>
      <c r="I35" s="53">
        <f t="shared" si="2"/>
        <v>366.1138732</v>
      </c>
      <c r="J35" s="30">
        <f t="shared" si="2"/>
        <v>4.2399999999999993</v>
      </c>
      <c r="K35" s="30">
        <f t="shared" si="2"/>
        <v>0.1</v>
      </c>
      <c r="L35" s="30">
        <f t="shared" si="2"/>
        <v>0</v>
      </c>
      <c r="M35" s="30">
        <f t="shared" si="2"/>
        <v>0</v>
      </c>
      <c r="N35" s="30">
        <f t="shared" si="2"/>
        <v>22.1</v>
      </c>
      <c r="O35" s="30">
        <f t="shared" si="2"/>
        <v>37.989999999999995</v>
      </c>
      <c r="P35" s="30">
        <f t="shared" si="2"/>
        <v>5.83</v>
      </c>
      <c r="Q35" s="30">
        <f t="shared" si="2"/>
        <v>0</v>
      </c>
      <c r="R35" s="30">
        <f t="shared" si="2"/>
        <v>0</v>
      </c>
      <c r="S35" s="30">
        <f t="shared" si="2"/>
        <v>0.89</v>
      </c>
      <c r="T35" s="30">
        <f t="shared" si="2"/>
        <v>3.0300000000000002</v>
      </c>
      <c r="U35" s="30">
        <f t="shared" si="2"/>
        <v>244.82</v>
      </c>
      <c r="V35" s="30">
        <f t="shared" si="2"/>
        <v>545.13</v>
      </c>
      <c r="W35" s="30">
        <f t="shared" si="2"/>
        <v>130.63</v>
      </c>
      <c r="X35" s="30">
        <f t="shared" si="2"/>
        <v>89.46</v>
      </c>
      <c r="Y35" s="30">
        <f t="shared" si="2"/>
        <v>187.67</v>
      </c>
      <c r="Z35" s="30">
        <f t="shared" si="2"/>
        <v>4.67</v>
      </c>
      <c r="AA35" s="30">
        <f t="shared" si="2"/>
        <v>36</v>
      </c>
      <c r="AB35" s="30">
        <f t="shared" si="2"/>
        <v>53.489999999999995</v>
      </c>
      <c r="AC35" s="30">
        <f t="shared" si="2"/>
        <v>45.77</v>
      </c>
      <c r="AD35" s="30">
        <f t="shared" si="2"/>
        <v>0.53</v>
      </c>
      <c r="AE35" s="30">
        <f t="shared" si="2"/>
        <v>0.19</v>
      </c>
      <c r="AF35" s="30">
        <f t="shared" si="2"/>
        <v>0.21</v>
      </c>
      <c r="AG35" s="30">
        <f t="shared" si="2"/>
        <v>1.6700000000000002</v>
      </c>
      <c r="AH35" s="30">
        <f t="shared" si="2"/>
        <v>3.7199999999999998</v>
      </c>
      <c r="AI35" s="30">
        <f t="shared" si="2"/>
        <v>10.47</v>
      </c>
      <c r="AJ35" s="14">
        <v>0</v>
      </c>
      <c r="AK35" s="14">
        <v>840.44</v>
      </c>
      <c r="AL35" s="14">
        <v>688.65</v>
      </c>
      <c r="AM35" s="14">
        <v>1205.45</v>
      </c>
      <c r="AN35" s="14">
        <v>904.74</v>
      </c>
      <c r="AO35" s="14">
        <v>427.29</v>
      </c>
      <c r="AP35" s="14">
        <v>646.05999999999995</v>
      </c>
      <c r="AQ35" s="14">
        <v>221.54</v>
      </c>
      <c r="AR35" s="14">
        <v>746.21</v>
      </c>
      <c r="AS35" s="14">
        <v>750.98</v>
      </c>
      <c r="AT35" s="14">
        <v>847.99</v>
      </c>
      <c r="AU35" s="14">
        <v>1295.94</v>
      </c>
      <c r="AV35" s="14">
        <v>371.5</v>
      </c>
      <c r="AW35" s="14">
        <v>487.77</v>
      </c>
      <c r="AX35" s="14">
        <v>2458.91</v>
      </c>
      <c r="AY35" s="14">
        <v>12.63</v>
      </c>
      <c r="AZ35" s="14">
        <v>636.70000000000005</v>
      </c>
      <c r="BA35" s="14">
        <v>972.46</v>
      </c>
      <c r="BB35" s="14">
        <v>515.13</v>
      </c>
      <c r="BC35" s="14">
        <v>330.23</v>
      </c>
      <c r="BD35" s="14">
        <v>0.24</v>
      </c>
      <c r="BE35" s="14">
        <v>0.11</v>
      </c>
      <c r="BF35" s="14">
        <v>0.06</v>
      </c>
      <c r="BG35" s="14">
        <v>0.14000000000000001</v>
      </c>
      <c r="BH35" s="14">
        <v>0.16</v>
      </c>
      <c r="BI35" s="14">
        <v>0.72</v>
      </c>
      <c r="BJ35" s="14">
        <v>0</v>
      </c>
      <c r="BK35" s="14">
        <v>2.04</v>
      </c>
      <c r="BL35" s="14">
        <v>0</v>
      </c>
      <c r="BM35" s="14">
        <v>0.62</v>
      </c>
      <c r="BN35" s="14">
        <v>0</v>
      </c>
      <c r="BO35" s="14">
        <v>0</v>
      </c>
      <c r="BP35" s="14">
        <v>0</v>
      </c>
      <c r="BQ35" s="14">
        <v>0.14000000000000001</v>
      </c>
      <c r="BR35" s="14">
        <v>0.21</v>
      </c>
      <c r="BS35" s="14">
        <v>1.66</v>
      </c>
      <c r="BT35" s="14">
        <v>0</v>
      </c>
      <c r="BU35" s="14">
        <v>0</v>
      </c>
      <c r="BV35" s="14">
        <v>0.2</v>
      </c>
      <c r="BW35" s="14">
        <v>0.01</v>
      </c>
      <c r="BX35" s="14">
        <v>0</v>
      </c>
      <c r="BY35" s="14">
        <v>0</v>
      </c>
      <c r="BZ35" s="14">
        <v>0</v>
      </c>
      <c r="CA35" s="14">
        <v>0</v>
      </c>
      <c r="CB35" s="14">
        <v>387.78</v>
      </c>
      <c r="CC35" s="11"/>
      <c r="CD35" s="11" t="e">
        <f>$I$35/#REF!*100</f>
        <v>#REF!</v>
      </c>
      <c r="CE35" s="14">
        <v>190.38</v>
      </c>
      <c r="CG35" s="14">
        <v>66.239999999999995</v>
      </c>
      <c r="CH35" s="14">
        <v>43.77</v>
      </c>
      <c r="CI35" s="14">
        <v>55.01</v>
      </c>
      <c r="CJ35" s="14">
        <v>1408.12</v>
      </c>
      <c r="CK35" s="14">
        <v>633.70000000000005</v>
      </c>
      <c r="CL35" s="14">
        <v>1020.91</v>
      </c>
      <c r="CM35" s="14">
        <v>102.98</v>
      </c>
      <c r="CN35" s="14">
        <v>81.38</v>
      </c>
      <c r="CO35" s="14">
        <v>92.18</v>
      </c>
      <c r="CP35" s="14">
        <v>4.5</v>
      </c>
      <c r="CQ35" s="14">
        <v>0.6</v>
      </c>
    </row>
    <row r="36" spans="1:95" s="14" customFormat="1" x14ac:dyDescent="0.25">
      <c r="A36" s="28"/>
      <c r="B36" s="29" t="s">
        <v>121</v>
      </c>
      <c r="C36" s="44">
        <f>C18+C21+C29+C35</f>
        <v>1675</v>
      </c>
      <c r="D36" s="30">
        <f t="shared" ref="D36:AI36" si="3">D18+D21+D29+D35</f>
        <v>43.96</v>
      </c>
      <c r="E36" s="30">
        <f t="shared" si="3"/>
        <v>24.05</v>
      </c>
      <c r="F36" s="30">
        <f t="shared" si="3"/>
        <v>42.330000000000005</v>
      </c>
      <c r="G36" s="30">
        <f t="shared" si="3"/>
        <v>15.139999999999999</v>
      </c>
      <c r="H36" s="30">
        <f t="shared" si="3"/>
        <v>247.29000000000002</v>
      </c>
      <c r="I36" s="53">
        <f t="shared" si="3"/>
        <v>1513.4167611199998</v>
      </c>
      <c r="J36" s="30">
        <f t="shared" si="3"/>
        <v>16.02</v>
      </c>
      <c r="K36" s="30">
        <f t="shared" si="3"/>
        <v>8.4599999999999991</v>
      </c>
      <c r="L36" s="30">
        <f t="shared" si="3"/>
        <v>0</v>
      </c>
      <c r="M36" s="30">
        <f t="shared" si="3"/>
        <v>0</v>
      </c>
      <c r="N36" s="30">
        <f t="shared" si="3"/>
        <v>79.289999999999992</v>
      </c>
      <c r="O36" s="30">
        <f t="shared" si="3"/>
        <v>148.47999999999999</v>
      </c>
      <c r="P36" s="30">
        <f t="shared" si="3"/>
        <v>19.490000000000002</v>
      </c>
      <c r="Q36" s="30">
        <f t="shared" si="3"/>
        <v>0</v>
      </c>
      <c r="R36" s="30">
        <f t="shared" si="3"/>
        <v>0</v>
      </c>
      <c r="S36" s="30">
        <f t="shared" si="3"/>
        <v>2.4800000000000004</v>
      </c>
      <c r="T36" s="30">
        <f t="shared" si="3"/>
        <v>10.64</v>
      </c>
      <c r="U36" s="30">
        <f t="shared" si="3"/>
        <v>1220.74</v>
      </c>
      <c r="V36" s="30">
        <f t="shared" si="3"/>
        <v>1845.13</v>
      </c>
      <c r="W36" s="30">
        <f t="shared" si="3"/>
        <v>354.33</v>
      </c>
      <c r="X36" s="30">
        <f t="shared" si="3"/>
        <v>220.46999999999997</v>
      </c>
      <c r="Y36" s="30">
        <f t="shared" si="3"/>
        <v>688.77</v>
      </c>
      <c r="Z36" s="30">
        <f t="shared" si="3"/>
        <v>11.86</v>
      </c>
      <c r="AA36" s="30">
        <f t="shared" si="3"/>
        <v>105.68</v>
      </c>
      <c r="AB36" s="30">
        <f t="shared" si="3"/>
        <v>3740.57</v>
      </c>
      <c r="AC36" s="30">
        <f t="shared" si="3"/>
        <v>803.2299999999999</v>
      </c>
      <c r="AD36" s="30">
        <f t="shared" si="3"/>
        <v>10.39</v>
      </c>
      <c r="AE36" s="30">
        <f t="shared" si="3"/>
        <v>0.59000000000000008</v>
      </c>
      <c r="AF36" s="30">
        <f t="shared" si="3"/>
        <v>0.59</v>
      </c>
      <c r="AG36" s="30">
        <f t="shared" si="3"/>
        <v>10.77</v>
      </c>
      <c r="AH36" s="30">
        <f t="shared" si="3"/>
        <v>22.509999999999998</v>
      </c>
      <c r="AI36" s="30">
        <f t="shared" si="3"/>
        <v>35.349999999999994</v>
      </c>
      <c r="AJ36" s="14">
        <v>0.2</v>
      </c>
      <c r="AK36" s="14">
        <v>2436.52</v>
      </c>
      <c r="AL36" s="14">
        <v>2041.26</v>
      </c>
      <c r="AM36" s="14">
        <v>3542.88</v>
      </c>
      <c r="AN36" s="14">
        <v>2833.38</v>
      </c>
      <c r="AO36" s="14">
        <v>1094.98</v>
      </c>
      <c r="AP36" s="14">
        <v>1870.16</v>
      </c>
      <c r="AQ36" s="14">
        <v>661.05</v>
      </c>
      <c r="AR36" s="14">
        <v>2220.09</v>
      </c>
      <c r="AS36" s="14">
        <v>2209.64</v>
      </c>
      <c r="AT36" s="14">
        <v>2545.79</v>
      </c>
      <c r="AU36" s="14">
        <v>3415.48</v>
      </c>
      <c r="AV36" s="14">
        <v>1124.68</v>
      </c>
      <c r="AW36" s="14">
        <v>2072.7600000000002</v>
      </c>
      <c r="AX36" s="14">
        <v>7872.55</v>
      </c>
      <c r="AY36" s="14">
        <v>123.2</v>
      </c>
      <c r="AZ36" s="14">
        <v>2560.44</v>
      </c>
      <c r="BA36" s="14">
        <v>2214.6999999999998</v>
      </c>
      <c r="BB36" s="14">
        <v>1432.76</v>
      </c>
      <c r="BC36" s="14">
        <v>781.71</v>
      </c>
      <c r="BD36" s="14">
        <v>0.47</v>
      </c>
      <c r="BE36" s="14">
        <v>0.22</v>
      </c>
      <c r="BF36" s="14">
        <v>0.12</v>
      </c>
      <c r="BG36" s="14">
        <v>0.27</v>
      </c>
      <c r="BH36" s="14">
        <v>0.31</v>
      </c>
      <c r="BI36" s="14">
        <v>1.41</v>
      </c>
      <c r="BJ36" s="14">
        <v>0</v>
      </c>
      <c r="BK36" s="14">
        <v>4.8499999999999996</v>
      </c>
      <c r="BL36" s="14">
        <v>0</v>
      </c>
      <c r="BM36" s="14">
        <v>1.72</v>
      </c>
      <c r="BN36" s="14">
        <v>0.04</v>
      </c>
      <c r="BO36" s="14">
        <v>7.0000000000000007E-2</v>
      </c>
      <c r="BP36" s="14">
        <v>0</v>
      </c>
      <c r="BQ36" s="14">
        <v>0.27</v>
      </c>
      <c r="BR36" s="14">
        <v>0.42</v>
      </c>
      <c r="BS36" s="14">
        <v>6.37</v>
      </c>
      <c r="BT36" s="14">
        <v>0</v>
      </c>
      <c r="BU36" s="14">
        <v>0</v>
      </c>
      <c r="BV36" s="14">
        <v>7.08</v>
      </c>
      <c r="BW36" s="14">
        <v>0.05</v>
      </c>
      <c r="BX36" s="14">
        <v>0</v>
      </c>
      <c r="BY36" s="14">
        <v>0</v>
      </c>
      <c r="BZ36" s="14">
        <v>0</v>
      </c>
      <c r="CA36" s="14">
        <v>0</v>
      </c>
      <c r="CB36" s="14">
        <v>1446.69</v>
      </c>
      <c r="CC36" s="11"/>
      <c r="CD36" s="11"/>
      <c r="CE36" s="14">
        <v>874.57</v>
      </c>
      <c r="CG36" s="14">
        <v>148.21</v>
      </c>
      <c r="CH36" s="14">
        <v>91.31</v>
      </c>
      <c r="CI36" s="14">
        <v>119.76</v>
      </c>
      <c r="CJ36" s="14">
        <v>10398.65</v>
      </c>
      <c r="CK36" s="14">
        <v>5158.8999999999996</v>
      </c>
      <c r="CL36" s="14">
        <v>7778.78</v>
      </c>
      <c r="CM36" s="14">
        <v>277.85000000000002</v>
      </c>
      <c r="CN36" s="14">
        <v>188.37</v>
      </c>
      <c r="CO36" s="14">
        <v>233.11</v>
      </c>
      <c r="CP36" s="14">
        <v>28</v>
      </c>
      <c r="CQ36" s="14">
        <v>2.0699999999999998</v>
      </c>
    </row>
    <row r="38" spans="1:95" x14ac:dyDescent="0.25">
      <c r="B38" s="35" t="s">
        <v>164</v>
      </c>
    </row>
    <row r="39" spans="1:95" x14ac:dyDescent="0.25">
      <c r="B39" s="18" t="s">
        <v>103</v>
      </c>
    </row>
    <row r="40" spans="1:95" s="26" customFormat="1" x14ac:dyDescent="0.25">
      <c r="A40" s="23" t="str">
        <f>"-"</f>
        <v>-</v>
      </c>
      <c r="B40" s="24" t="s">
        <v>104</v>
      </c>
      <c r="C40" s="42" t="str">
        <f>"40"</f>
        <v>40</v>
      </c>
      <c r="D40" s="25">
        <v>3.08</v>
      </c>
      <c r="E40" s="25">
        <v>0</v>
      </c>
      <c r="F40" s="25">
        <v>1.2</v>
      </c>
      <c r="G40" s="25">
        <v>1.2</v>
      </c>
      <c r="H40" s="25">
        <v>21.32</v>
      </c>
      <c r="I40" s="51">
        <v>107.80799999999999</v>
      </c>
      <c r="J40" s="25">
        <v>0.2</v>
      </c>
      <c r="K40" s="25">
        <v>0</v>
      </c>
      <c r="L40" s="25">
        <v>0</v>
      </c>
      <c r="M40" s="25">
        <v>0</v>
      </c>
      <c r="N40" s="25">
        <v>1.32</v>
      </c>
      <c r="O40" s="25">
        <v>18.72</v>
      </c>
      <c r="P40" s="25">
        <v>1.28</v>
      </c>
      <c r="Q40" s="25">
        <v>0</v>
      </c>
      <c r="R40" s="25">
        <v>0</v>
      </c>
      <c r="S40" s="25">
        <v>0.12</v>
      </c>
      <c r="T40" s="25">
        <v>0.64</v>
      </c>
      <c r="U40" s="25">
        <v>171.6</v>
      </c>
      <c r="V40" s="25">
        <v>52.4</v>
      </c>
      <c r="W40" s="25">
        <v>8.8000000000000007</v>
      </c>
      <c r="X40" s="25">
        <v>13.2</v>
      </c>
      <c r="Y40" s="25">
        <v>34</v>
      </c>
      <c r="Z40" s="25">
        <v>0.8</v>
      </c>
      <c r="AA40" s="25">
        <v>0</v>
      </c>
      <c r="AB40" s="25">
        <v>0</v>
      </c>
      <c r="AC40" s="25">
        <v>0</v>
      </c>
      <c r="AD40" s="25">
        <v>0.68</v>
      </c>
      <c r="AE40" s="25">
        <v>0.06</v>
      </c>
      <c r="AF40" s="25">
        <v>0.02</v>
      </c>
      <c r="AG40" s="25">
        <v>0.64</v>
      </c>
      <c r="AH40" s="25">
        <v>1.2</v>
      </c>
      <c r="AI40" s="25">
        <v>0</v>
      </c>
      <c r="AJ40" s="26">
        <v>0</v>
      </c>
      <c r="AK40" s="26">
        <v>148.80000000000001</v>
      </c>
      <c r="AL40" s="26">
        <v>154.4</v>
      </c>
      <c r="AM40" s="26">
        <v>236.4</v>
      </c>
      <c r="AN40" s="26">
        <v>79.599999999999994</v>
      </c>
      <c r="AO40" s="26">
        <v>46.8</v>
      </c>
      <c r="AP40" s="26">
        <v>93.6</v>
      </c>
      <c r="AQ40" s="26">
        <v>35.200000000000003</v>
      </c>
      <c r="AR40" s="26">
        <v>168</v>
      </c>
      <c r="AS40" s="26">
        <v>104.4</v>
      </c>
      <c r="AT40" s="26">
        <v>145.19999999999999</v>
      </c>
      <c r="AU40" s="26">
        <v>120.4</v>
      </c>
      <c r="AV40" s="26">
        <v>64.400000000000006</v>
      </c>
      <c r="AW40" s="26">
        <v>112</v>
      </c>
      <c r="AX40" s="26">
        <v>930</v>
      </c>
      <c r="AY40" s="26">
        <v>0</v>
      </c>
      <c r="AZ40" s="26">
        <v>302.8</v>
      </c>
      <c r="BA40" s="26">
        <v>132.4</v>
      </c>
      <c r="BB40" s="26">
        <v>88.8</v>
      </c>
      <c r="BC40" s="26">
        <v>69.2</v>
      </c>
      <c r="BD40" s="26">
        <v>0</v>
      </c>
      <c r="BE40" s="26">
        <v>0</v>
      </c>
      <c r="BF40" s="26">
        <v>0</v>
      </c>
      <c r="BG40" s="26">
        <v>0</v>
      </c>
      <c r="BH40" s="26">
        <v>0</v>
      </c>
      <c r="BI40" s="26">
        <v>0.01</v>
      </c>
      <c r="BJ40" s="26">
        <v>0</v>
      </c>
      <c r="BK40" s="26">
        <v>0.13</v>
      </c>
      <c r="BL40" s="26">
        <v>0</v>
      </c>
      <c r="BM40" s="26">
        <v>0.06</v>
      </c>
      <c r="BN40" s="26">
        <v>0</v>
      </c>
      <c r="BO40" s="26">
        <v>0</v>
      </c>
      <c r="BP40" s="26">
        <v>0</v>
      </c>
      <c r="BQ40" s="26">
        <v>0</v>
      </c>
      <c r="BR40" s="26">
        <v>0</v>
      </c>
      <c r="BS40" s="26">
        <v>0.47</v>
      </c>
      <c r="BT40" s="26">
        <v>0</v>
      </c>
      <c r="BU40" s="26">
        <v>0</v>
      </c>
      <c r="BV40" s="26">
        <v>0.35</v>
      </c>
      <c r="BW40" s="26">
        <v>0.01</v>
      </c>
      <c r="BX40" s="26">
        <v>0</v>
      </c>
      <c r="BY40" s="26">
        <v>0</v>
      </c>
      <c r="BZ40" s="26">
        <v>0</v>
      </c>
      <c r="CA40" s="26">
        <v>0</v>
      </c>
      <c r="CB40" s="26">
        <v>13.64</v>
      </c>
      <c r="CC40" s="27"/>
      <c r="CD40" s="27"/>
      <c r="CE40" s="26">
        <v>0</v>
      </c>
      <c r="CG40" s="26">
        <v>0</v>
      </c>
      <c r="CH40" s="26">
        <v>0</v>
      </c>
      <c r="CI40" s="26">
        <v>0</v>
      </c>
      <c r="CJ40" s="26">
        <v>665</v>
      </c>
      <c r="CK40" s="26">
        <v>256.2</v>
      </c>
      <c r="CL40" s="26">
        <v>460.6</v>
      </c>
      <c r="CM40" s="26">
        <v>5.32</v>
      </c>
      <c r="CN40" s="26">
        <v>5.32</v>
      </c>
      <c r="CO40" s="26">
        <v>5.32</v>
      </c>
      <c r="CP40" s="26">
        <v>0</v>
      </c>
      <c r="CQ40" s="26">
        <v>0</v>
      </c>
    </row>
    <row r="41" spans="1:95" s="26" customFormat="1" x14ac:dyDescent="0.25">
      <c r="A41" s="23" t="str">
        <f>""</f>
        <v/>
      </c>
      <c r="B41" s="24" t="s">
        <v>105</v>
      </c>
      <c r="C41" s="42" t="str">
        <f>"5"</f>
        <v>5</v>
      </c>
      <c r="D41" s="25">
        <v>0.04</v>
      </c>
      <c r="E41" s="25">
        <v>0.04</v>
      </c>
      <c r="F41" s="25">
        <v>3.63</v>
      </c>
      <c r="G41" s="25">
        <v>0</v>
      </c>
      <c r="H41" s="25">
        <v>7.0000000000000007E-2</v>
      </c>
      <c r="I41" s="51">
        <v>33.031999999999996</v>
      </c>
      <c r="J41" s="25">
        <v>2.36</v>
      </c>
      <c r="K41" s="25">
        <v>0.11</v>
      </c>
      <c r="L41" s="25">
        <v>0</v>
      </c>
      <c r="M41" s="25">
        <v>0</v>
      </c>
      <c r="N41" s="25">
        <v>7.0000000000000007E-2</v>
      </c>
      <c r="O41" s="25">
        <v>0</v>
      </c>
      <c r="P41" s="25">
        <v>0</v>
      </c>
      <c r="Q41" s="25">
        <v>0</v>
      </c>
      <c r="R41" s="25">
        <v>0</v>
      </c>
      <c r="S41" s="25">
        <v>0</v>
      </c>
      <c r="T41" s="25">
        <v>7.0000000000000007E-2</v>
      </c>
      <c r="U41" s="25">
        <v>0.75</v>
      </c>
      <c r="V41" s="25">
        <v>1.5</v>
      </c>
      <c r="W41" s="25">
        <v>1.2</v>
      </c>
      <c r="X41" s="25">
        <v>0</v>
      </c>
      <c r="Y41" s="25">
        <v>1.5</v>
      </c>
      <c r="Z41" s="25">
        <v>0.01</v>
      </c>
      <c r="AA41" s="25">
        <v>20</v>
      </c>
      <c r="AB41" s="25">
        <v>15</v>
      </c>
      <c r="AC41" s="25">
        <v>22.5</v>
      </c>
      <c r="AD41" s="25">
        <v>0.05</v>
      </c>
      <c r="AE41" s="25">
        <v>0</v>
      </c>
      <c r="AF41" s="25">
        <v>0.01</v>
      </c>
      <c r="AG41" s="25">
        <v>0.01</v>
      </c>
      <c r="AH41" s="25">
        <v>0.01</v>
      </c>
      <c r="AI41" s="25">
        <v>0</v>
      </c>
      <c r="AJ41" s="26">
        <v>0</v>
      </c>
      <c r="AK41" s="26">
        <v>2.1</v>
      </c>
      <c r="AL41" s="26">
        <v>2.0499999999999998</v>
      </c>
      <c r="AM41" s="26">
        <v>3.8</v>
      </c>
      <c r="AN41" s="26">
        <v>2.25</v>
      </c>
      <c r="AO41" s="26">
        <v>0.85</v>
      </c>
      <c r="AP41" s="26">
        <v>2.35</v>
      </c>
      <c r="AQ41" s="26">
        <v>2.15</v>
      </c>
      <c r="AR41" s="26">
        <v>2.1</v>
      </c>
      <c r="AS41" s="26">
        <v>1.8</v>
      </c>
      <c r="AT41" s="26">
        <v>1.3</v>
      </c>
      <c r="AU41" s="26">
        <v>2.85</v>
      </c>
      <c r="AV41" s="26">
        <v>1.75</v>
      </c>
      <c r="AW41" s="26">
        <v>1.2</v>
      </c>
      <c r="AX41" s="26">
        <v>7.1</v>
      </c>
      <c r="AY41" s="26">
        <v>0</v>
      </c>
      <c r="AZ41" s="26">
        <v>2.4</v>
      </c>
      <c r="BA41" s="26">
        <v>2.7</v>
      </c>
      <c r="BB41" s="26">
        <v>2.1</v>
      </c>
      <c r="BC41" s="26">
        <v>0.5</v>
      </c>
      <c r="BD41" s="26">
        <v>0.13</v>
      </c>
      <c r="BE41" s="26">
        <v>0.06</v>
      </c>
      <c r="BF41" s="26">
        <v>0.03</v>
      </c>
      <c r="BG41" s="26">
        <v>0.08</v>
      </c>
      <c r="BH41" s="26">
        <v>0.09</v>
      </c>
      <c r="BI41" s="26">
        <v>0.4</v>
      </c>
      <c r="BJ41" s="26">
        <v>0</v>
      </c>
      <c r="BK41" s="26">
        <v>1.1000000000000001</v>
      </c>
      <c r="BL41" s="26">
        <v>0</v>
      </c>
      <c r="BM41" s="26">
        <v>0.34</v>
      </c>
      <c r="BN41" s="26">
        <v>0</v>
      </c>
      <c r="BO41" s="26">
        <v>0</v>
      </c>
      <c r="BP41" s="26">
        <v>0</v>
      </c>
      <c r="BQ41" s="26">
        <v>0.08</v>
      </c>
      <c r="BR41" s="26">
        <v>0.12</v>
      </c>
      <c r="BS41" s="26">
        <v>0.9</v>
      </c>
      <c r="BT41" s="26">
        <v>0</v>
      </c>
      <c r="BU41" s="26">
        <v>0</v>
      </c>
      <c r="BV41" s="26">
        <v>0.05</v>
      </c>
      <c r="BW41" s="26">
        <v>0</v>
      </c>
      <c r="BX41" s="26">
        <v>0</v>
      </c>
      <c r="BY41" s="26">
        <v>0</v>
      </c>
      <c r="BZ41" s="26">
        <v>0</v>
      </c>
      <c r="CA41" s="26">
        <v>0</v>
      </c>
      <c r="CB41" s="26">
        <v>1.25</v>
      </c>
      <c r="CC41" s="27"/>
      <c r="CD41" s="27"/>
      <c r="CE41" s="26">
        <v>22.5</v>
      </c>
      <c r="CG41" s="26">
        <v>0.2</v>
      </c>
      <c r="CH41" s="26">
        <v>0.05</v>
      </c>
      <c r="CI41" s="26">
        <v>0.13</v>
      </c>
      <c r="CJ41" s="26">
        <v>10</v>
      </c>
      <c r="CK41" s="26">
        <v>4.0999999999999996</v>
      </c>
      <c r="CL41" s="26">
        <v>7.05</v>
      </c>
      <c r="CM41" s="26">
        <v>0.86</v>
      </c>
      <c r="CN41" s="26">
        <v>0.44</v>
      </c>
      <c r="CO41" s="26">
        <v>0.65</v>
      </c>
      <c r="CP41" s="26">
        <v>0</v>
      </c>
      <c r="CQ41" s="26">
        <v>0</v>
      </c>
    </row>
    <row r="42" spans="1:95" s="26" customFormat="1" x14ac:dyDescent="0.25">
      <c r="A42" s="23" t="str">
        <f>"29/10"</f>
        <v>29/10</v>
      </c>
      <c r="B42" s="24" t="s">
        <v>122</v>
      </c>
      <c r="C42" s="42" t="s">
        <v>174</v>
      </c>
      <c r="D42" s="25">
        <v>0.21</v>
      </c>
      <c r="E42" s="25">
        <v>0</v>
      </c>
      <c r="F42" s="25">
        <v>0.05</v>
      </c>
      <c r="G42" s="25">
        <v>0.05</v>
      </c>
      <c r="H42" s="25">
        <v>8.93</v>
      </c>
      <c r="I42" s="51">
        <v>35.632448780487799</v>
      </c>
      <c r="J42" s="25">
        <v>0</v>
      </c>
      <c r="K42" s="25">
        <v>0</v>
      </c>
      <c r="L42" s="25">
        <v>0</v>
      </c>
      <c r="M42" s="25">
        <v>0</v>
      </c>
      <c r="N42" s="25">
        <v>8.75</v>
      </c>
      <c r="O42" s="25">
        <v>0</v>
      </c>
      <c r="P42" s="25">
        <v>0.18</v>
      </c>
      <c r="Q42" s="25">
        <v>0</v>
      </c>
      <c r="R42" s="25">
        <v>0</v>
      </c>
      <c r="S42" s="25">
        <v>0.25</v>
      </c>
      <c r="T42" s="25">
        <v>0.08</v>
      </c>
      <c r="U42" s="25">
        <v>0.56999999999999995</v>
      </c>
      <c r="V42" s="25">
        <v>7.35</v>
      </c>
      <c r="W42" s="25">
        <v>1.96</v>
      </c>
      <c r="X42" s="25">
        <v>0.5</v>
      </c>
      <c r="Y42" s="25">
        <v>0.9</v>
      </c>
      <c r="Z42" s="25">
        <v>0.05</v>
      </c>
      <c r="AA42" s="25">
        <v>0</v>
      </c>
      <c r="AB42" s="25">
        <v>0.4</v>
      </c>
      <c r="AC42" s="25">
        <v>0.09</v>
      </c>
      <c r="AD42" s="25">
        <v>0.01</v>
      </c>
      <c r="AE42" s="25">
        <v>0</v>
      </c>
      <c r="AF42" s="25">
        <v>0</v>
      </c>
      <c r="AG42" s="25">
        <v>0</v>
      </c>
      <c r="AH42" s="25">
        <v>0.01</v>
      </c>
      <c r="AI42" s="25">
        <v>0.7</v>
      </c>
      <c r="AJ42" s="26">
        <v>0</v>
      </c>
      <c r="AK42" s="26">
        <v>0.6</v>
      </c>
      <c r="AL42" s="26">
        <v>0.69</v>
      </c>
      <c r="AM42" s="26">
        <v>0.56000000000000005</v>
      </c>
      <c r="AN42" s="26">
        <v>1.03</v>
      </c>
      <c r="AO42" s="26">
        <v>0.26</v>
      </c>
      <c r="AP42" s="26">
        <v>1.08</v>
      </c>
      <c r="AQ42" s="26">
        <v>0</v>
      </c>
      <c r="AR42" s="26">
        <v>1.38</v>
      </c>
      <c r="AS42" s="26">
        <v>0</v>
      </c>
      <c r="AT42" s="26">
        <v>0</v>
      </c>
      <c r="AU42" s="26">
        <v>0</v>
      </c>
      <c r="AV42" s="26">
        <v>0.77</v>
      </c>
      <c r="AW42" s="26">
        <v>0</v>
      </c>
      <c r="AX42" s="26">
        <v>0</v>
      </c>
      <c r="AY42" s="26">
        <v>0</v>
      </c>
      <c r="AZ42" s="26">
        <v>0</v>
      </c>
      <c r="BA42" s="26">
        <v>0</v>
      </c>
      <c r="BB42" s="26">
        <v>0</v>
      </c>
      <c r="BC42" s="26">
        <v>0</v>
      </c>
      <c r="BD42" s="26">
        <v>0</v>
      </c>
      <c r="BE42" s="26">
        <v>0</v>
      </c>
      <c r="BF42" s="26">
        <v>0</v>
      </c>
      <c r="BG42" s="26">
        <v>0</v>
      </c>
      <c r="BH42" s="26">
        <v>0</v>
      </c>
      <c r="BI42" s="26">
        <v>0</v>
      </c>
      <c r="BJ42" s="26">
        <v>0</v>
      </c>
      <c r="BK42" s="26">
        <v>0</v>
      </c>
      <c r="BL42" s="26">
        <v>0</v>
      </c>
      <c r="BM42" s="26">
        <v>0</v>
      </c>
      <c r="BN42" s="26">
        <v>0</v>
      </c>
      <c r="BO42" s="26">
        <v>0</v>
      </c>
      <c r="BP42" s="26">
        <v>0</v>
      </c>
      <c r="BQ42" s="26">
        <v>0</v>
      </c>
      <c r="BR42" s="26">
        <v>0</v>
      </c>
      <c r="BS42" s="26">
        <v>0</v>
      </c>
      <c r="BT42" s="26">
        <v>0</v>
      </c>
      <c r="BU42" s="26">
        <v>0</v>
      </c>
      <c r="BV42" s="26">
        <v>0</v>
      </c>
      <c r="BW42" s="26">
        <v>0</v>
      </c>
      <c r="BX42" s="26">
        <v>0</v>
      </c>
      <c r="BY42" s="26">
        <v>0</v>
      </c>
      <c r="BZ42" s="26">
        <v>0</v>
      </c>
      <c r="CA42" s="26">
        <v>0</v>
      </c>
      <c r="CB42" s="26">
        <v>179.55</v>
      </c>
      <c r="CC42" s="27"/>
      <c r="CD42" s="27"/>
      <c r="CE42" s="26">
        <v>7.0000000000000007E-2</v>
      </c>
      <c r="CG42" s="26">
        <v>3.21</v>
      </c>
      <c r="CH42" s="26">
        <v>3.1</v>
      </c>
      <c r="CI42" s="26">
        <v>3.16</v>
      </c>
      <c r="CJ42" s="26">
        <v>362.2</v>
      </c>
      <c r="CK42" s="26">
        <v>137.63</v>
      </c>
      <c r="CL42" s="26">
        <v>249.91</v>
      </c>
      <c r="CM42" s="26">
        <v>33.270000000000003</v>
      </c>
      <c r="CN42" s="26">
        <v>19.89</v>
      </c>
      <c r="CO42" s="26">
        <v>26.58</v>
      </c>
      <c r="CP42" s="26">
        <v>8.7799999999999994</v>
      </c>
      <c r="CQ42" s="26">
        <v>0</v>
      </c>
    </row>
    <row r="43" spans="1:95" s="13" customFormat="1" ht="31.5" x14ac:dyDescent="0.25">
      <c r="A43" s="19" t="str">
        <f>"11/4"</f>
        <v>11/4</v>
      </c>
      <c r="B43" s="20" t="s">
        <v>123</v>
      </c>
      <c r="C43" s="43" t="s">
        <v>169</v>
      </c>
      <c r="D43" s="21">
        <v>6.54</v>
      </c>
      <c r="E43" s="21">
        <v>2.36</v>
      </c>
      <c r="F43" s="21">
        <v>6.11</v>
      </c>
      <c r="G43" s="21">
        <v>1.32</v>
      </c>
      <c r="H43" s="21">
        <v>32.630000000000003</v>
      </c>
      <c r="I43" s="52">
        <v>210.103106</v>
      </c>
      <c r="J43" s="21">
        <v>3.84</v>
      </c>
      <c r="K43" s="21">
        <v>0.11</v>
      </c>
      <c r="L43" s="21">
        <v>0</v>
      </c>
      <c r="M43" s="21">
        <v>0</v>
      </c>
      <c r="N43" s="21">
        <v>7.81</v>
      </c>
      <c r="O43" s="21">
        <v>23.51</v>
      </c>
      <c r="P43" s="21">
        <v>1.31</v>
      </c>
      <c r="Q43" s="21">
        <v>0</v>
      </c>
      <c r="R43" s="21">
        <v>0</v>
      </c>
      <c r="S43" s="21">
        <v>0.08</v>
      </c>
      <c r="T43" s="21">
        <v>1.57</v>
      </c>
      <c r="U43" s="21">
        <v>238.34</v>
      </c>
      <c r="V43" s="21">
        <v>178.52</v>
      </c>
      <c r="W43" s="21">
        <v>96.76</v>
      </c>
      <c r="X43" s="21">
        <v>38.72</v>
      </c>
      <c r="Y43" s="21">
        <v>145.36000000000001</v>
      </c>
      <c r="Z43" s="21">
        <v>1.04</v>
      </c>
      <c r="AA43" s="21">
        <v>21.6</v>
      </c>
      <c r="AB43" s="21">
        <v>24.8</v>
      </c>
      <c r="AC43" s="21">
        <v>41.3</v>
      </c>
      <c r="AD43" s="21">
        <v>0.17</v>
      </c>
      <c r="AE43" s="21">
        <v>0.14000000000000001</v>
      </c>
      <c r="AF43" s="21">
        <v>0.11</v>
      </c>
      <c r="AG43" s="21">
        <v>0.57999999999999996</v>
      </c>
      <c r="AH43" s="21">
        <v>2.4900000000000002</v>
      </c>
      <c r="AI43" s="21">
        <v>0.42</v>
      </c>
      <c r="AJ43" s="13">
        <v>0</v>
      </c>
      <c r="AK43" s="13">
        <v>178.69</v>
      </c>
      <c r="AL43" s="13">
        <v>163.61000000000001</v>
      </c>
      <c r="AM43" s="13">
        <v>580.36</v>
      </c>
      <c r="AN43" s="13">
        <v>110.4</v>
      </c>
      <c r="AO43" s="13">
        <v>112.1</v>
      </c>
      <c r="AP43" s="13">
        <v>152.61000000000001</v>
      </c>
      <c r="AQ43" s="13">
        <v>69.7</v>
      </c>
      <c r="AR43" s="13">
        <v>220.05</v>
      </c>
      <c r="AS43" s="13">
        <v>405.89</v>
      </c>
      <c r="AT43" s="13">
        <v>161.02000000000001</v>
      </c>
      <c r="AU43" s="13">
        <v>247.08</v>
      </c>
      <c r="AV43" s="13">
        <v>99.41</v>
      </c>
      <c r="AW43" s="13">
        <v>113.93</v>
      </c>
      <c r="AX43" s="13">
        <v>841.39</v>
      </c>
      <c r="AY43" s="13">
        <v>0</v>
      </c>
      <c r="AZ43" s="13">
        <v>306.82</v>
      </c>
      <c r="BA43" s="13">
        <v>265.74</v>
      </c>
      <c r="BB43" s="13">
        <v>156.13</v>
      </c>
      <c r="BC43" s="13">
        <v>68.150000000000006</v>
      </c>
      <c r="BD43" s="13">
        <v>0.12</v>
      </c>
      <c r="BE43" s="13">
        <v>0.05</v>
      </c>
      <c r="BF43" s="13">
        <v>0.03</v>
      </c>
      <c r="BG43" s="13">
        <v>7.0000000000000007E-2</v>
      </c>
      <c r="BH43" s="13">
        <v>0.08</v>
      </c>
      <c r="BI43" s="13">
        <v>0.35</v>
      </c>
      <c r="BJ43" s="13">
        <v>0</v>
      </c>
      <c r="BK43" s="13">
        <v>1.06</v>
      </c>
      <c r="BL43" s="13">
        <v>0</v>
      </c>
      <c r="BM43" s="13">
        <v>0.32</v>
      </c>
      <c r="BN43" s="13">
        <v>0.01</v>
      </c>
      <c r="BO43" s="13">
        <v>0</v>
      </c>
      <c r="BP43" s="13">
        <v>0</v>
      </c>
      <c r="BQ43" s="13">
        <v>7.0000000000000007E-2</v>
      </c>
      <c r="BR43" s="13">
        <v>0.11</v>
      </c>
      <c r="BS43" s="13">
        <v>0.98</v>
      </c>
      <c r="BT43" s="13">
        <v>0</v>
      </c>
      <c r="BU43" s="13">
        <v>0</v>
      </c>
      <c r="BV43" s="13">
        <v>0.78</v>
      </c>
      <c r="BW43" s="13">
        <v>0.01</v>
      </c>
      <c r="BX43" s="13">
        <v>0</v>
      </c>
      <c r="BY43" s="13">
        <v>0</v>
      </c>
      <c r="BZ43" s="13">
        <v>0</v>
      </c>
      <c r="CA43" s="13">
        <v>0</v>
      </c>
      <c r="CB43" s="13">
        <v>166.06</v>
      </c>
      <c r="CC43" s="22"/>
      <c r="CD43" s="22"/>
      <c r="CE43" s="13">
        <v>25.73</v>
      </c>
      <c r="CG43" s="13">
        <v>23.28</v>
      </c>
      <c r="CH43" s="13">
        <v>11.46</v>
      </c>
      <c r="CI43" s="13">
        <v>17.37</v>
      </c>
      <c r="CJ43" s="13">
        <v>1594.25</v>
      </c>
      <c r="CK43" s="13">
        <v>730.44</v>
      </c>
      <c r="CL43" s="13">
        <v>1162.3499999999999</v>
      </c>
      <c r="CM43" s="13">
        <v>27.55</v>
      </c>
      <c r="CN43" s="13">
        <v>14.21</v>
      </c>
      <c r="CO43" s="13">
        <v>20.88</v>
      </c>
      <c r="CP43" s="13">
        <v>4</v>
      </c>
      <c r="CQ43" s="13">
        <v>0.5</v>
      </c>
    </row>
    <row r="44" spans="1:95" s="14" customFormat="1" x14ac:dyDescent="0.25">
      <c r="A44" s="28"/>
      <c r="B44" s="29" t="s">
        <v>156</v>
      </c>
      <c r="C44" s="44">
        <v>425</v>
      </c>
      <c r="D44" s="30">
        <f>SUM(D40:D43)</f>
        <v>9.870000000000001</v>
      </c>
      <c r="E44" s="30">
        <f t="shared" ref="E44:AI44" si="4">SUM(E40:E43)</f>
        <v>2.4</v>
      </c>
      <c r="F44" s="30">
        <f t="shared" si="4"/>
        <v>10.99</v>
      </c>
      <c r="G44" s="30">
        <f t="shared" si="4"/>
        <v>2.5700000000000003</v>
      </c>
      <c r="H44" s="30">
        <f t="shared" si="4"/>
        <v>62.95</v>
      </c>
      <c r="I44" s="53">
        <f t="shared" si="4"/>
        <v>386.57555478048778</v>
      </c>
      <c r="J44" s="30">
        <f t="shared" si="4"/>
        <v>6.4</v>
      </c>
      <c r="K44" s="30">
        <f t="shared" si="4"/>
        <v>0.22</v>
      </c>
      <c r="L44" s="30">
        <f t="shared" si="4"/>
        <v>0</v>
      </c>
      <c r="M44" s="30">
        <f t="shared" si="4"/>
        <v>0</v>
      </c>
      <c r="N44" s="30">
        <f t="shared" si="4"/>
        <v>17.95</v>
      </c>
      <c r="O44" s="30">
        <f t="shared" si="4"/>
        <v>42.230000000000004</v>
      </c>
      <c r="P44" s="30">
        <f t="shared" si="4"/>
        <v>2.77</v>
      </c>
      <c r="Q44" s="30">
        <f t="shared" si="4"/>
        <v>0</v>
      </c>
      <c r="R44" s="30">
        <f t="shared" si="4"/>
        <v>0</v>
      </c>
      <c r="S44" s="30">
        <f t="shared" si="4"/>
        <v>0.45</v>
      </c>
      <c r="T44" s="30">
        <f t="shared" si="4"/>
        <v>2.36</v>
      </c>
      <c r="U44" s="30">
        <f t="shared" si="4"/>
        <v>411.26</v>
      </c>
      <c r="V44" s="30">
        <f t="shared" si="4"/>
        <v>239.77</v>
      </c>
      <c r="W44" s="30">
        <f t="shared" si="4"/>
        <v>108.72</v>
      </c>
      <c r="X44" s="30">
        <f t="shared" si="4"/>
        <v>52.42</v>
      </c>
      <c r="Y44" s="30">
        <f t="shared" si="4"/>
        <v>181.76000000000002</v>
      </c>
      <c r="Z44" s="30">
        <f t="shared" si="4"/>
        <v>1.9000000000000001</v>
      </c>
      <c r="AA44" s="30">
        <f t="shared" si="4"/>
        <v>41.6</v>
      </c>
      <c r="AB44" s="30">
        <f t="shared" si="4"/>
        <v>40.200000000000003</v>
      </c>
      <c r="AC44" s="30">
        <f t="shared" si="4"/>
        <v>63.89</v>
      </c>
      <c r="AD44" s="30">
        <f t="shared" si="4"/>
        <v>0.91000000000000014</v>
      </c>
      <c r="AE44" s="30">
        <f t="shared" si="4"/>
        <v>0.2</v>
      </c>
      <c r="AF44" s="30">
        <f t="shared" si="4"/>
        <v>0.14000000000000001</v>
      </c>
      <c r="AG44" s="30">
        <f t="shared" si="4"/>
        <v>1.23</v>
      </c>
      <c r="AH44" s="30">
        <f t="shared" si="4"/>
        <v>3.71</v>
      </c>
      <c r="AI44" s="30">
        <f t="shared" si="4"/>
        <v>1.1199999999999999</v>
      </c>
      <c r="AJ44" s="14">
        <v>0</v>
      </c>
      <c r="AK44" s="14">
        <v>330.2</v>
      </c>
      <c r="AL44" s="14">
        <v>320.75</v>
      </c>
      <c r="AM44" s="14">
        <v>821.12</v>
      </c>
      <c r="AN44" s="14">
        <v>193.29</v>
      </c>
      <c r="AO44" s="14">
        <v>160</v>
      </c>
      <c r="AP44" s="14">
        <v>249.63</v>
      </c>
      <c r="AQ44" s="14">
        <v>107.05</v>
      </c>
      <c r="AR44" s="14">
        <v>391.53</v>
      </c>
      <c r="AS44" s="14">
        <v>512.09</v>
      </c>
      <c r="AT44" s="14">
        <v>307.52</v>
      </c>
      <c r="AU44" s="14">
        <v>370.33</v>
      </c>
      <c r="AV44" s="14">
        <v>166.33</v>
      </c>
      <c r="AW44" s="14">
        <v>227.13</v>
      </c>
      <c r="AX44" s="14">
        <v>1778.49</v>
      </c>
      <c r="AY44" s="14">
        <v>0</v>
      </c>
      <c r="AZ44" s="14">
        <v>612.02</v>
      </c>
      <c r="BA44" s="14">
        <v>400.84</v>
      </c>
      <c r="BB44" s="14">
        <v>247.03</v>
      </c>
      <c r="BC44" s="14">
        <v>137.85</v>
      </c>
      <c r="BD44" s="14">
        <v>0.25</v>
      </c>
      <c r="BE44" s="14">
        <v>0.12</v>
      </c>
      <c r="BF44" s="14">
        <v>0.06</v>
      </c>
      <c r="BG44" s="14">
        <v>0.14000000000000001</v>
      </c>
      <c r="BH44" s="14">
        <v>0.17</v>
      </c>
      <c r="BI44" s="14">
        <v>0.76</v>
      </c>
      <c r="BJ44" s="14">
        <v>0</v>
      </c>
      <c r="BK44" s="14">
        <v>2.29</v>
      </c>
      <c r="BL44" s="14">
        <v>0</v>
      </c>
      <c r="BM44" s="14">
        <v>0.72</v>
      </c>
      <c r="BN44" s="14">
        <v>0.01</v>
      </c>
      <c r="BO44" s="14">
        <v>0</v>
      </c>
      <c r="BP44" s="14">
        <v>0</v>
      </c>
      <c r="BQ44" s="14">
        <v>0.14000000000000001</v>
      </c>
      <c r="BR44" s="14">
        <v>0.23</v>
      </c>
      <c r="BS44" s="14">
        <v>2.34</v>
      </c>
      <c r="BT44" s="14">
        <v>0</v>
      </c>
      <c r="BU44" s="14">
        <v>0</v>
      </c>
      <c r="BV44" s="14">
        <v>1.18</v>
      </c>
      <c r="BW44" s="14">
        <v>0.03</v>
      </c>
      <c r="BX44" s="14">
        <v>0</v>
      </c>
      <c r="BY44" s="14">
        <v>0</v>
      </c>
      <c r="BZ44" s="14">
        <v>0</v>
      </c>
      <c r="CA44" s="14">
        <v>0</v>
      </c>
      <c r="CB44" s="14">
        <v>360.49</v>
      </c>
      <c r="CC44" s="11"/>
      <c r="CD44" s="11" t="e">
        <f>$I$44/#REF!*100</f>
        <v>#REF!</v>
      </c>
      <c r="CE44" s="14">
        <v>48.3</v>
      </c>
      <c r="CG44" s="14">
        <v>26.69</v>
      </c>
      <c r="CH44" s="14">
        <v>14.62</v>
      </c>
      <c r="CI44" s="14">
        <v>20.65</v>
      </c>
      <c r="CJ44" s="14">
        <v>2631.44</v>
      </c>
      <c r="CK44" s="14">
        <v>1128.3800000000001</v>
      </c>
      <c r="CL44" s="14">
        <v>1879.91</v>
      </c>
      <c r="CM44" s="14">
        <v>66.989999999999995</v>
      </c>
      <c r="CN44" s="14">
        <v>39.86</v>
      </c>
      <c r="CO44" s="14">
        <v>53.42</v>
      </c>
      <c r="CP44" s="14">
        <v>12.78</v>
      </c>
      <c r="CQ44" s="14">
        <v>0.5</v>
      </c>
    </row>
    <row r="45" spans="1:95" x14ac:dyDescent="0.25">
      <c r="B45" s="18" t="s">
        <v>157</v>
      </c>
    </row>
    <row r="46" spans="1:95" s="13" customFormat="1" x14ac:dyDescent="0.25">
      <c r="A46" s="19" t="str">
        <f>"-"</f>
        <v>-</v>
      </c>
      <c r="B46" s="20" t="s">
        <v>193</v>
      </c>
      <c r="C46" s="43" t="str">
        <f>"100"</f>
        <v>100</v>
      </c>
      <c r="D46" s="21">
        <v>0.6</v>
      </c>
      <c r="E46" s="21">
        <v>0</v>
      </c>
      <c r="F46" s="21">
        <v>0.3</v>
      </c>
      <c r="G46" s="21">
        <v>0.3</v>
      </c>
      <c r="H46" s="21">
        <v>5.6</v>
      </c>
      <c r="I46" s="52">
        <v>24.879999999999995</v>
      </c>
      <c r="J46" s="21">
        <v>0.1</v>
      </c>
      <c r="K46" s="21">
        <v>0</v>
      </c>
      <c r="L46" s="21">
        <v>0</v>
      </c>
      <c r="M46" s="21">
        <v>0</v>
      </c>
      <c r="N46" s="21">
        <v>4.5999999999999996</v>
      </c>
      <c r="O46" s="21">
        <v>0</v>
      </c>
      <c r="P46" s="21">
        <v>1</v>
      </c>
      <c r="Q46" s="21">
        <v>0</v>
      </c>
      <c r="R46" s="21">
        <v>0</v>
      </c>
      <c r="S46" s="21">
        <v>0.1</v>
      </c>
      <c r="T46" s="21">
        <v>0.4</v>
      </c>
      <c r="U46" s="21">
        <v>2</v>
      </c>
      <c r="V46" s="21">
        <v>238</v>
      </c>
      <c r="W46" s="21">
        <v>15</v>
      </c>
      <c r="X46" s="21">
        <v>9</v>
      </c>
      <c r="Y46" s="21">
        <v>12</v>
      </c>
      <c r="Z46" s="21">
        <v>0.4</v>
      </c>
      <c r="AA46" s="21">
        <v>0</v>
      </c>
      <c r="AB46" s="21">
        <v>30</v>
      </c>
      <c r="AC46" s="21">
        <v>5</v>
      </c>
      <c r="AD46" s="21">
        <v>0.1</v>
      </c>
      <c r="AE46" s="21">
        <v>0.03</v>
      </c>
      <c r="AF46" s="21">
        <v>0.03</v>
      </c>
      <c r="AG46" s="21">
        <v>0.6</v>
      </c>
      <c r="AH46" s="21">
        <v>0.7</v>
      </c>
      <c r="AI46" s="21">
        <v>15</v>
      </c>
      <c r="AJ46" s="13">
        <v>0</v>
      </c>
      <c r="AK46" s="13">
        <v>0</v>
      </c>
      <c r="AL46" s="13">
        <v>0</v>
      </c>
      <c r="AM46" s="13">
        <v>450</v>
      </c>
      <c r="AN46" s="13">
        <v>387</v>
      </c>
      <c r="AO46" s="13">
        <v>115</v>
      </c>
      <c r="AP46" s="13">
        <v>216</v>
      </c>
      <c r="AQ46" s="13">
        <v>72</v>
      </c>
      <c r="AR46" s="13">
        <v>225</v>
      </c>
      <c r="AS46" s="13">
        <v>160</v>
      </c>
      <c r="AT46" s="13">
        <v>174</v>
      </c>
      <c r="AU46" s="13">
        <v>344</v>
      </c>
      <c r="AV46" s="13">
        <v>156</v>
      </c>
      <c r="AW46" s="13">
        <v>93</v>
      </c>
      <c r="AX46" s="13">
        <v>897</v>
      </c>
      <c r="AY46" s="13">
        <v>0</v>
      </c>
      <c r="AZ46" s="13">
        <v>518</v>
      </c>
      <c r="BA46" s="13">
        <v>278</v>
      </c>
      <c r="BB46" s="13">
        <v>242</v>
      </c>
      <c r="BC46" s="13">
        <v>50</v>
      </c>
      <c r="BD46" s="13">
        <v>0.1</v>
      </c>
      <c r="BE46" s="13">
        <v>7.0000000000000007E-2</v>
      </c>
      <c r="BF46" s="13">
        <v>0.04</v>
      </c>
      <c r="BG46" s="13">
        <v>0.08</v>
      </c>
      <c r="BH46" s="13">
        <v>0.09</v>
      </c>
      <c r="BI46" s="13">
        <v>0.45</v>
      </c>
      <c r="BJ46" s="13">
        <v>0.03</v>
      </c>
      <c r="BK46" s="13">
        <v>0.56000000000000005</v>
      </c>
      <c r="BL46" s="13">
        <v>0.02</v>
      </c>
      <c r="BM46" s="13">
        <v>0.31</v>
      </c>
      <c r="BN46" s="13">
        <v>0.04</v>
      </c>
      <c r="BO46" s="13">
        <v>0</v>
      </c>
      <c r="BP46" s="13">
        <v>0</v>
      </c>
      <c r="BQ46" s="13">
        <v>0.04</v>
      </c>
      <c r="BR46" s="13">
        <v>0.08</v>
      </c>
      <c r="BS46" s="13">
        <v>0.69</v>
      </c>
      <c r="BT46" s="13">
        <v>0.01</v>
      </c>
      <c r="BU46" s="13">
        <v>0</v>
      </c>
      <c r="BV46" s="13">
        <v>0.02</v>
      </c>
      <c r="BW46" s="13">
        <v>0.03</v>
      </c>
      <c r="BX46" s="13">
        <v>0.08</v>
      </c>
      <c r="BY46" s="13">
        <v>0</v>
      </c>
      <c r="BZ46" s="13">
        <v>0</v>
      </c>
      <c r="CA46" s="13">
        <v>0</v>
      </c>
      <c r="CB46" s="13">
        <v>93</v>
      </c>
      <c r="CC46" s="22"/>
      <c r="CD46" s="22"/>
      <c r="CE46" s="13">
        <v>5</v>
      </c>
      <c r="CG46" s="13">
        <v>0</v>
      </c>
      <c r="CH46" s="13">
        <v>0</v>
      </c>
      <c r="CI46" s="13">
        <v>0</v>
      </c>
      <c r="CJ46" s="13">
        <v>0</v>
      </c>
      <c r="CK46" s="13">
        <v>0</v>
      </c>
      <c r="CL46" s="13">
        <v>0</v>
      </c>
      <c r="CM46" s="13">
        <v>0</v>
      </c>
      <c r="CN46" s="13">
        <v>0</v>
      </c>
      <c r="CO46" s="13">
        <v>0</v>
      </c>
      <c r="CP46" s="13">
        <v>0</v>
      </c>
      <c r="CQ46" s="13">
        <v>0</v>
      </c>
    </row>
    <row r="47" spans="1:95" s="14" customFormat="1" x14ac:dyDescent="0.25">
      <c r="A47" s="28"/>
      <c r="B47" s="29" t="s">
        <v>156</v>
      </c>
      <c r="C47" s="44">
        <v>100</v>
      </c>
      <c r="D47" s="30">
        <v>0.6</v>
      </c>
      <c r="E47" s="30">
        <v>0</v>
      </c>
      <c r="F47" s="30">
        <v>0.3</v>
      </c>
      <c r="G47" s="30">
        <v>0.3</v>
      </c>
      <c r="H47" s="30">
        <v>5.6</v>
      </c>
      <c r="I47" s="53">
        <v>24.88</v>
      </c>
      <c r="J47" s="30">
        <v>0.1</v>
      </c>
      <c r="K47" s="30">
        <v>0</v>
      </c>
      <c r="L47" s="30">
        <v>0</v>
      </c>
      <c r="M47" s="30">
        <v>0</v>
      </c>
      <c r="N47" s="30">
        <v>4.5999999999999996</v>
      </c>
      <c r="O47" s="30">
        <v>0</v>
      </c>
      <c r="P47" s="30">
        <v>1</v>
      </c>
      <c r="Q47" s="30">
        <v>0</v>
      </c>
      <c r="R47" s="30">
        <v>0</v>
      </c>
      <c r="S47" s="30">
        <v>0.1</v>
      </c>
      <c r="T47" s="30">
        <v>0.4</v>
      </c>
      <c r="U47" s="30">
        <v>2</v>
      </c>
      <c r="V47" s="30">
        <v>238</v>
      </c>
      <c r="W47" s="30">
        <v>15</v>
      </c>
      <c r="X47" s="30">
        <v>9</v>
      </c>
      <c r="Y47" s="30">
        <v>12</v>
      </c>
      <c r="Z47" s="30">
        <v>0.4</v>
      </c>
      <c r="AA47" s="30">
        <v>0</v>
      </c>
      <c r="AB47" s="30">
        <v>30</v>
      </c>
      <c r="AC47" s="30">
        <v>5</v>
      </c>
      <c r="AD47" s="30">
        <v>0.1</v>
      </c>
      <c r="AE47" s="30">
        <v>0.03</v>
      </c>
      <c r="AF47" s="30">
        <v>0.03</v>
      </c>
      <c r="AG47" s="30">
        <v>0.6</v>
      </c>
      <c r="AH47" s="30">
        <v>0.7</v>
      </c>
      <c r="AI47" s="30">
        <v>15</v>
      </c>
      <c r="AJ47" s="14">
        <v>0</v>
      </c>
      <c r="AK47" s="14">
        <v>0</v>
      </c>
      <c r="AL47" s="14">
        <v>0</v>
      </c>
      <c r="AM47" s="14">
        <v>450</v>
      </c>
      <c r="AN47" s="14">
        <v>387</v>
      </c>
      <c r="AO47" s="14">
        <v>115</v>
      </c>
      <c r="AP47" s="14">
        <v>216</v>
      </c>
      <c r="AQ47" s="14">
        <v>72</v>
      </c>
      <c r="AR47" s="14">
        <v>225</v>
      </c>
      <c r="AS47" s="14">
        <v>160</v>
      </c>
      <c r="AT47" s="14">
        <v>174</v>
      </c>
      <c r="AU47" s="14">
        <v>344</v>
      </c>
      <c r="AV47" s="14">
        <v>156</v>
      </c>
      <c r="AW47" s="14">
        <v>93</v>
      </c>
      <c r="AX47" s="14">
        <v>897</v>
      </c>
      <c r="AY47" s="14">
        <v>0</v>
      </c>
      <c r="AZ47" s="14">
        <v>518</v>
      </c>
      <c r="BA47" s="14">
        <v>278</v>
      </c>
      <c r="BB47" s="14">
        <v>242</v>
      </c>
      <c r="BC47" s="14">
        <v>50</v>
      </c>
      <c r="BD47" s="14">
        <v>0.1</v>
      </c>
      <c r="BE47" s="14">
        <v>7.0000000000000007E-2</v>
      </c>
      <c r="BF47" s="14">
        <v>0.04</v>
      </c>
      <c r="BG47" s="14">
        <v>0.08</v>
      </c>
      <c r="BH47" s="14">
        <v>0.09</v>
      </c>
      <c r="BI47" s="14">
        <v>0.45</v>
      </c>
      <c r="BJ47" s="14">
        <v>0.03</v>
      </c>
      <c r="BK47" s="14">
        <v>0.56000000000000005</v>
      </c>
      <c r="BL47" s="14">
        <v>0.02</v>
      </c>
      <c r="BM47" s="14">
        <v>0.31</v>
      </c>
      <c r="BN47" s="14">
        <v>0.04</v>
      </c>
      <c r="BO47" s="14">
        <v>0</v>
      </c>
      <c r="BP47" s="14">
        <v>0</v>
      </c>
      <c r="BQ47" s="14">
        <v>0.04</v>
      </c>
      <c r="BR47" s="14">
        <v>0.08</v>
      </c>
      <c r="BS47" s="14">
        <v>0.69</v>
      </c>
      <c r="BT47" s="14">
        <v>0.01</v>
      </c>
      <c r="BU47" s="14">
        <v>0</v>
      </c>
      <c r="BV47" s="14">
        <v>0.02</v>
      </c>
      <c r="BW47" s="14">
        <v>0.03</v>
      </c>
      <c r="BX47" s="14">
        <v>0.08</v>
      </c>
      <c r="BY47" s="14">
        <v>0</v>
      </c>
      <c r="BZ47" s="14">
        <v>0</v>
      </c>
      <c r="CA47" s="14">
        <v>0</v>
      </c>
      <c r="CB47" s="14">
        <v>93</v>
      </c>
      <c r="CC47" s="11"/>
      <c r="CD47" s="11" t="e">
        <f>$I$47/#REF!*100</f>
        <v>#REF!</v>
      </c>
      <c r="CE47" s="14">
        <v>5</v>
      </c>
      <c r="CG47" s="14">
        <v>0</v>
      </c>
      <c r="CH47" s="14">
        <v>0</v>
      </c>
      <c r="CI47" s="14">
        <v>0</v>
      </c>
      <c r="CJ47" s="14">
        <v>0</v>
      </c>
      <c r="CK47" s="14">
        <v>0</v>
      </c>
      <c r="CL47" s="14">
        <v>0</v>
      </c>
      <c r="CM47" s="14">
        <v>0</v>
      </c>
      <c r="CN47" s="14">
        <v>0</v>
      </c>
      <c r="CO47" s="14">
        <v>0</v>
      </c>
      <c r="CP47" s="14">
        <v>0</v>
      </c>
      <c r="CQ47" s="14">
        <v>0</v>
      </c>
    </row>
    <row r="48" spans="1:95" x14ac:dyDescent="0.25">
      <c r="B48" s="18" t="s">
        <v>109</v>
      </c>
    </row>
    <row r="49" spans="1:95" s="26" customFormat="1" x14ac:dyDescent="0.25">
      <c r="A49" s="23" t="str">
        <f>"-"</f>
        <v>-</v>
      </c>
      <c r="B49" s="24" t="s">
        <v>110</v>
      </c>
      <c r="C49" s="42" t="str">
        <f>"20"</f>
        <v>20</v>
      </c>
      <c r="D49" s="25">
        <v>1.32</v>
      </c>
      <c r="E49" s="25">
        <v>0</v>
      </c>
      <c r="F49" s="25">
        <v>0.13</v>
      </c>
      <c r="G49" s="25">
        <v>0.13</v>
      </c>
      <c r="H49" s="25">
        <v>9.3800000000000008</v>
      </c>
      <c r="I49" s="51">
        <v>44.780199999999994</v>
      </c>
      <c r="J49" s="25">
        <v>0</v>
      </c>
      <c r="K49" s="25">
        <v>0</v>
      </c>
      <c r="L49" s="25">
        <v>0</v>
      </c>
      <c r="M49" s="25">
        <v>0</v>
      </c>
      <c r="N49" s="25">
        <v>0.22</v>
      </c>
      <c r="O49" s="25">
        <v>9.1199999999999992</v>
      </c>
      <c r="P49" s="25">
        <v>0.04</v>
      </c>
      <c r="Q49" s="25">
        <v>0</v>
      </c>
      <c r="R49" s="25">
        <v>0</v>
      </c>
      <c r="S49" s="25">
        <v>0</v>
      </c>
      <c r="T49" s="25">
        <v>0.36</v>
      </c>
      <c r="U49" s="25">
        <v>0</v>
      </c>
      <c r="V49" s="25">
        <v>0</v>
      </c>
      <c r="W49" s="25">
        <v>0</v>
      </c>
      <c r="X49" s="25">
        <v>0</v>
      </c>
      <c r="Y49" s="25">
        <v>0</v>
      </c>
      <c r="Z49" s="25">
        <v>0</v>
      </c>
      <c r="AA49" s="25">
        <v>0</v>
      </c>
      <c r="AB49" s="25">
        <v>0</v>
      </c>
      <c r="AC49" s="25">
        <v>0</v>
      </c>
      <c r="AD49" s="25">
        <v>0</v>
      </c>
      <c r="AE49" s="25">
        <v>0</v>
      </c>
      <c r="AF49" s="25">
        <v>0</v>
      </c>
      <c r="AG49" s="25">
        <v>0</v>
      </c>
      <c r="AH49" s="25">
        <v>0</v>
      </c>
      <c r="AI49" s="25">
        <v>0</v>
      </c>
      <c r="AJ49" s="26">
        <v>0</v>
      </c>
      <c r="AK49" s="26">
        <v>63.86</v>
      </c>
      <c r="AL49" s="26">
        <v>66.47</v>
      </c>
      <c r="AM49" s="26">
        <v>101.79</v>
      </c>
      <c r="AN49" s="26">
        <v>33.76</v>
      </c>
      <c r="AO49" s="26">
        <v>20.010000000000002</v>
      </c>
      <c r="AP49" s="26">
        <v>40.020000000000003</v>
      </c>
      <c r="AQ49" s="26">
        <v>15.14</v>
      </c>
      <c r="AR49" s="26">
        <v>72.38</v>
      </c>
      <c r="AS49" s="26">
        <v>44.89</v>
      </c>
      <c r="AT49" s="26">
        <v>62.64</v>
      </c>
      <c r="AU49" s="26">
        <v>51.68</v>
      </c>
      <c r="AV49" s="26">
        <v>27.14</v>
      </c>
      <c r="AW49" s="26">
        <v>48.02</v>
      </c>
      <c r="AX49" s="26">
        <v>401.59</v>
      </c>
      <c r="AY49" s="26">
        <v>0</v>
      </c>
      <c r="AZ49" s="26">
        <v>130.85</v>
      </c>
      <c r="BA49" s="26">
        <v>56.9</v>
      </c>
      <c r="BB49" s="26">
        <v>37.76</v>
      </c>
      <c r="BC49" s="26">
        <v>29.93</v>
      </c>
      <c r="BD49" s="26">
        <v>0</v>
      </c>
      <c r="BE49" s="26">
        <v>0</v>
      </c>
      <c r="BF49" s="26">
        <v>0</v>
      </c>
      <c r="BG49" s="26">
        <v>0</v>
      </c>
      <c r="BH49" s="26">
        <v>0</v>
      </c>
      <c r="BI49" s="26">
        <v>0</v>
      </c>
      <c r="BJ49" s="26">
        <v>0</v>
      </c>
      <c r="BK49" s="26">
        <v>0.02</v>
      </c>
      <c r="BL49" s="26">
        <v>0</v>
      </c>
      <c r="BM49" s="26">
        <v>0</v>
      </c>
      <c r="BN49" s="26">
        <v>0</v>
      </c>
      <c r="BO49" s="26">
        <v>0</v>
      </c>
      <c r="BP49" s="26">
        <v>0</v>
      </c>
      <c r="BQ49" s="26">
        <v>0</v>
      </c>
      <c r="BR49" s="26">
        <v>0</v>
      </c>
      <c r="BS49" s="26">
        <v>0.01</v>
      </c>
      <c r="BT49" s="26">
        <v>0</v>
      </c>
      <c r="BU49" s="26">
        <v>0</v>
      </c>
      <c r="BV49" s="26">
        <v>0.06</v>
      </c>
      <c r="BW49" s="26">
        <v>0</v>
      </c>
      <c r="BX49" s="26">
        <v>0</v>
      </c>
      <c r="BY49" s="26">
        <v>0</v>
      </c>
      <c r="BZ49" s="26">
        <v>0</v>
      </c>
      <c r="CA49" s="26">
        <v>0</v>
      </c>
      <c r="CB49" s="26">
        <v>7.82</v>
      </c>
      <c r="CC49" s="27"/>
      <c r="CD49" s="27"/>
      <c r="CE49" s="26">
        <v>0</v>
      </c>
      <c r="CG49" s="26">
        <v>0</v>
      </c>
      <c r="CH49" s="26">
        <v>0</v>
      </c>
      <c r="CI49" s="26">
        <v>0</v>
      </c>
      <c r="CJ49" s="26">
        <v>380</v>
      </c>
      <c r="CK49" s="26">
        <v>146.4</v>
      </c>
      <c r="CL49" s="26">
        <v>263.2</v>
      </c>
      <c r="CM49" s="26">
        <v>3.04</v>
      </c>
      <c r="CN49" s="26">
        <v>3.04</v>
      </c>
      <c r="CO49" s="26">
        <v>3.04</v>
      </c>
      <c r="CP49" s="26">
        <v>0</v>
      </c>
      <c r="CQ49" s="26">
        <v>0</v>
      </c>
    </row>
    <row r="50" spans="1:95" s="26" customFormat="1" x14ac:dyDescent="0.25">
      <c r="A50" s="23" t="str">
        <f>"-"</f>
        <v>-</v>
      </c>
      <c r="B50" s="24" t="s">
        <v>111</v>
      </c>
      <c r="C50" s="42" t="str">
        <f>"20"</f>
        <v>20</v>
      </c>
      <c r="D50" s="25">
        <v>1.32</v>
      </c>
      <c r="E50" s="25">
        <v>0</v>
      </c>
      <c r="F50" s="25">
        <v>0.24</v>
      </c>
      <c r="G50" s="25">
        <v>0.24</v>
      </c>
      <c r="H50" s="25">
        <v>8.34</v>
      </c>
      <c r="I50" s="51">
        <v>38.676000000000002</v>
      </c>
      <c r="J50" s="25">
        <v>0.04</v>
      </c>
      <c r="K50" s="25">
        <v>0</v>
      </c>
      <c r="L50" s="25">
        <v>0</v>
      </c>
      <c r="M50" s="25">
        <v>0</v>
      </c>
      <c r="N50" s="25">
        <v>0.24</v>
      </c>
      <c r="O50" s="25">
        <v>6.44</v>
      </c>
      <c r="P50" s="25">
        <v>1.66</v>
      </c>
      <c r="Q50" s="25">
        <v>0</v>
      </c>
      <c r="R50" s="25">
        <v>0</v>
      </c>
      <c r="S50" s="25">
        <v>0.2</v>
      </c>
      <c r="T50" s="25">
        <v>0.5</v>
      </c>
      <c r="U50" s="25">
        <v>122</v>
      </c>
      <c r="V50" s="25">
        <v>49</v>
      </c>
      <c r="W50" s="25">
        <v>7</v>
      </c>
      <c r="X50" s="25">
        <v>9.4</v>
      </c>
      <c r="Y50" s="25">
        <v>31.6</v>
      </c>
      <c r="Z50" s="25">
        <v>0.78</v>
      </c>
      <c r="AA50" s="25">
        <v>0</v>
      </c>
      <c r="AB50" s="25">
        <v>1</v>
      </c>
      <c r="AC50" s="25">
        <v>0.2</v>
      </c>
      <c r="AD50" s="25">
        <v>0.28000000000000003</v>
      </c>
      <c r="AE50" s="25">
        <v>0.04</v>
      </c>
      <c r="AF50" s="25">
        <v>0.02</v>
      </c>
      <c r="AG50" s="25">
        <v>0.14000000000000001</v>
      </c>
      <c r="AH50" s="25">
        <v>0.4</v>
      </c>
      <c r="AI50" s="25">
        <v>0</v>
      </c>
      <c r="AJ50" s="26">
        <v>0</v>
      </c>
      <c r="AK50" s="26">
        <v>64.400000000000006</v>
      </c>
      <c r="AL50" s="26">
        <v>49.6</v>
      </c>
      <c r="AM50" s="26">
        <v>85.4</v>
      </c>
      <c r="AN50" s="26">
        <v>44.6</v>
      </c>
      <c r="AO50" s="26">
        <v>18.600000000000001</v>
      </c>
      <c r="AP50" s="26">
        <v>39.6</v>
      </c>
      <c r="AQ50" s="26">
        <v>16</v>
      </c>
      <c r="AR50" s="26">
        <v>74.2</v>
      </c>
      <c r="AS50" s="26">
        <v>59.4</v>
      </c>
      <c r="AT50" s="26">
        <v>58.2</v>
      </c>
      <c r="AU50" s="26">
        <v>92.8</v>
      </c>
      <c r="AV50" s="26">
        <v>24.8</v>
      </c>
      <c r="AW50" s="26">
        <v>62</v>
      </c>
      <c r="AX50" s="26">
        <v>311.8</v>
      </c>
      <c r="AY50" s="26">
        <v>0</v>
      </c>
      <c r="AZ50" s="26">
        <v>105.2</v>
      </c>
      <c r="BA50" s="26">
        <v>58.2</v>
      </c>
      <c r="BB50" s="26">
        <v>36</v>
      </c>
      <c r="BC50" s="26">
        <v>26</v>
      </c>
      <c r="BD50" s="26">
        <v>0</v>
      </c>
      <c r="BE50" s="26">
        <v>0</v>
      </c>
      <c r="BF50" s="26">
        <v>0</v>
      </c>
      <c r="BG50" s="26">
        <v>0</v>
      </c>
      <c r="BH50" s="26">
        <v>0</v>
      </c>
      <c r="BI50" s="26">
        <v>0</v>
      </c>
      <c r="BJ50" s="26">
        <v>0</v>
      </c>
      <c r="BK50" s="26">
        <v>0.03</v>
      </c>
      <c r="BL50" s="26">
        <v>0</v>
      </c>
      <c r="BM50" s="26">
        <v>0</v>
      </c>
      <c r="BN50" s="26">
        <v>0</v>
      </c>
      <c r="BO50" s="26">
        <v>0</v>
      </c>
      <c r="BP50" s="26">
        <v>0</v>
      </c>
      <c r="BQ50" s="26">
        <v>0</v>
      </c>
      <c r="BR50" s="26">
        <v>0</v>
      </c>
      <c r="BS50" s="26">
        <v>0.02</v>
      </c>
      <c r="BT50" s="26">
        <v>0</v>
      </c>
      <c r="BU50" s="26">
        <v>0</v>
      </c>
      <c r="BV50" s="26">
        <v>0.1</v>
      </c>
      <c r="BW50" s="26">
        <v>0.02</v>
      </c>
      <c r="BX50" s="26">
        <v>0</v>
      </c>
      <c r="BY50" s="26">
        <v>0</v>
      </c>
      <c r="BZ50" s="26">
        <v>0</v>
      </c>
      <c r="CA50" s="26">
        <v>0</v>
      </c>
      <c r="CB50" s="26">
        <v>9.4</v>
      </c>
      <c r="CC50" s="27"/>
      <c r="CD50" s="27"/>
      <c r="CE50" s="26">
        <v>0.17</v>
      </c>
      <c r="CG50" s="26">
        <v>1</v>
      </c>
      <c r="CH50" s="26">
        <v>1</v>
      </c>
      <c r="CI50" s="26">
        <v>1</v>
      </c>
      <c r="CJ50" s="26">
        <v>190</v>
      </c>
      <c r="CK50" s="26">
        <v>73.2</v>
      </c>
      <c r="CL50" s="26">
        <v>131.6</v>
      </c>
      <c r="CM50" s="26">
        <v>1.9</v>
      </c>
      <c r="CN50" s="26">
        <v>1.58</v>
      </c>
      <c r="CO50" s="26">
        <v>1.74</v>
      </c>
      <c r="CP50" s="26">
        <v>0</v>
      </c>
      <c r="CQ50" s="26">
        <v>0</v>
      </c>
    </row>
    <row r="51" spans="1:95" s="26" customFormat="1" x14ac:dyDescent="0.25">
      <c r="A51" s="23" t="str">
        <f>"3/10"</f>
        <v>3/10</v>
      </c>
      <c r="B51" s="24" t="s">
        <v>124</v>
      </c>
      <c r="C51" s="42" t="s">
        <v>175</v>
      </c>
      <c r="D51" s="25">
        <v>0.14000000000000001</v>
      </c>
      <c r="E51" s="25">
        <v>0</v>
      </c>
      <c r="F51" s="25">
        <v>0.14000000000000001</v>
      </c>
      <c r="G51" s="25">
        <v>0.14000000000000001</v>
      </c>
      <c r="H51" s="25">
        <v>21.67</v>
      </c>
      <c r="I51" s="51">
        <v>84.015215999999995</v>
      </c>
      <c r="J51" s="25">
        <v>0.04</v>
      </c>
      <c r="K51" s="25">
        <v>0</v>
      </c>
      <c r="L51" s="25">
        <v>0</v>
      </c>
      <c r="M51" s="25">
        <v>0</v>
      </c>
      <c r="N51" s="25">
        <v>20.78</v>
      </c>
      <c r="O51" s="25">
        <v>0.27</v>
      </c>
      <c r="P51" s="25">
        <v>0.62</v>
      </c>
      <c r="Q51" s="25">
        <v>0</v>
      </c>
      <c r="R51" s="25">
        <v>0</v>
      </c>
      <c r="S51" s="25">
        <v>0.28999999999999998</v>
      </c>
      <c r="T51" s="25">
        <v>0.2</v>
      </c>
      <c r="U51" s="25">
        <v>9.44</v>
      </c>
      <c r="V51" s="25">
        <v>99.61</v>
      </c>
      <c r="W51" s="25">
        <v>6.11</v>
      </c>
      <c r="X51" s="25">
        <v>3.08</v>
      </c>
      <c r="Y51" s="25">
        <v>3.68</v>
      </c>
      <c r="Z51" s="25">
        <v>0.82</v>
      </c>
      <c r="AA51" s="25">
        <v>0</v>
      </c>
      <c r="AB51" s="25">
        <v>9.7200000000000006</v>
      </c>
      <c r="AC51" s="25">
        <v>1.8</v>
      </c>
      <c r="AD51" s="25">
        <v>7.0000000000000007E-2</v>
      </c>
      <c r="AE51" s="25">
        <v>0.01</v>
      </c>
      <c r="AF51" s="25">
        <v>0.01</v>
      </c>
      <c r="AG51" s="25">
        <v>0.09</v>
      </c>
      <c r="AH51" s="25">
        <v>0.14000000000000001</v>
      </c>
      <c r="AI51" s="25">
        <v>1.44</v>
      </c>
      <c r="AJ51" s="26">
        <v>0</v>
      </c>
      <c r="AK51" s="26">
        <v>4.2300000000000004</v>
      </c>
      <c r="AL51" s="26">
        <v>4.59</v>
      </c>
      <c r="AM51" s="26">
        <v>6.7</v>
      </c>
      <c r="AN51" s="26">
        <v>6.35</v>
      </c>
      <c r="AO51" s="26">
        <v>1.06</v>
      </c>
      <c r="AP51" s="26">
        <v>3.88</v>
      </c>
      <c r="AQ51" s="26">
        <v>1.06</v>
      </c>
      <c r="AR51" s="26">
        <v>3.18</v>
      </c>
      <c r="AS51" s="26">
        <v>6</v>
      </c>
      <c r="AT51" s="26">
        <v>3.53</v>
      </c>
      <c r="AU51" s="26">
        <v>27.52</v>
      </c>
      <c r="AV51" s="26">
        <v>2.4700000000000002</v>
      </c>
      <c r="AW51" s="26">
        <v>4.9400000000000004</v>
      </c>
      <c r="AX51" s="26">
        <v>14.82</v>
      </c>
      <c r="AY51" s="26">
        <v>0</v>
      </c>
      <c r="AZ51" s="26">
        <v>4.59</v>
      </c>
      <c r="BA51" s="26">
        <v>5.64</v>
      </c>
      <c r="BB51" s="26">
        <v>2.12</v>
      </c>
      <c r="BC51" s="26">
        <v>1.76</v>
      </c>
      <c r="BD51" s="26">
        <v>0</v>
      </c>
      <c r="BE51" s="26">
        <v>0</v>
      </c>
      <c r="BF51" s="26">
        <v>0</v>
      </c>
      <c r="BG51" s="26">
        <v>0</v>
      </c>
      <c r="BH51" s="26">
        <v>0</v>
      </c>
      <c r="BI51" s="26">
        <v>0</v>
      </c>
      <c r="BJ51" s="26">
        <v>0</v>
      </c>
      <c r="BK51" s="26">
        <v>0</v>
      </c>
      <c r="BL51" s="26">
        <v>0</v>
      </c>
      <c r="BM51" s="26">
        <v>0</v>
      </c>
      <c r="BN51" s="26">
        <v>0</v>
      </c>
      <c r="BO51" s="26">
        <v>0</v>
      </c>
      <c r="BP51" s="26">
        <v>0</v>
      </c>
      <c r="BQ51" s="26">
        <v>0</v>
      </c>
      <c r="BR51" s="26">
        <v>0</v>
      </c>
      <c r="BS51" s="26">
        <v>0</v>
      </c>
      <c r="BT51" s="26">
        <v>0</v>
      </c>
      <c r="BU51" s="26">
        <v>0</v>
      </c>
      <c r="BV51" s="26">
        <v>0</v>
      </c>
      <c r="BW51" s="26">
        <v>0</v>
      </c>
      <c r="BX51" s="26">
        <v>0</v>
      </c>
      <c r="BY51" s="26">
        <v>0</v>
      </c>
      <c r="BZ51" s="26">
        <v>0</v>
      </c>
      <c r="CA51" s="26">
        <v>0</v>
      </c>
      <c r="CB51" s="26">
        <v>220.09</v>
      </c>
      <c r="CC51" s="27"/>
      <c r="CD51" s="27"/>
      <c r="CE51" s="26">
        <v>1.62</v>
      </c>
      <c r="CG51" s="26">
        <v>3.75</v>
      </c>
      <c r="CH51" s="26">
        <v>3.75</v>
      </c>
      <c r="CI51" s="26">
        <v>3.75</v>
      </c>
      <c r="CJ51" s="26">
        <v>360</v>
      </c>
      <c r="CK51" s="26">
        <v>174.15</v>
      </c>
      <c r="CL51" s="26">
        <v>267.08</v>
      </c>
      <c r="CM51" s="26">
        <v>34.340000000000003</v>
      </c>
      <c r="CN51" s="26">
        <v>20.16</v>
      </c>
      <c r="CO51" s="26">
        <v>27.25</v>
      </c>
      <c r="CP51" s="26">
        <v>18</v>
      </c>
      <c r="CQ51" s="26">
        <v>0</v>
      </c>
    </row>
    <row r="52" spans="1:95" s="26" customFormat="1" ht="31.5" x14ac:dyDescent="0.25">
      <c r="A52" s="23" t="str">
        <f>"7/2"</f>
        <v>7/2</v>
      </c>
      <c r="B52" s="24" t="s">
        <v>125</v>
      </c>
      <c r="C52" s="42" t="str">
        <f>"180"</f>
        <v>180</v>
      </c>
      <c r="D52" s="25">
        <v>1.3</v>
      </c>
      <c r="E52" s="25">
        <v>5.86</v>
      </c>
      <c r="F52" s="25">
        <v>1.71</v>
      </c>
      <c r="G52" s="25">
        <v>1.94</v>
      </c>
      <c r="H52" s="25">
        <v>7.09</v>
      </c>
      <c r="I52" s="51">
        <v>46.318271111999998</v>
      </c>
      <c r="J52" s="25">
        <v>0.24</v>
      </c>
      <c r="K52" s="25">
        <v>1.17</v>
      </c>
      <c r="L52" s="25">
        <v>0</v>
      </c>
      <c r="M52" s="25">
        <v>0</v>
      </c>
      <c r="N52" s="25">
        <v>3.14</v>
      </c>
      <c r="O52" s="25">
        <v>2.52</v>
      </c>
      <c r="P52" s="25">
        <v>1.43</v>
      </c>
      <c r="Q52" s="25">
        <v>0</v>
      </c>
      <c r="R52" s="25">
        <v>0</v>
      </c>
      <c r="S52" s="25">
        <v>0.21</v>
      </c>
      <c r="T52" s="25">
        <v>1.03</v>
      </c>
      <c r="U52" s="25">
        <v>148.27000000000001</v>
      </c>
      <c r="V52" s="25">
        <v>235.06</v>
      </c>
      <c r="W52" s="25">
        <v>25.74</v>
      </c>
      <c r="X52" s="25">
        <v>13.73</v>
      </c>
      <c r="Y52" s="25">
        <v>29.21</v>
      </c>
      <c r="Z52" s="25">
        <v>0.49</v>
      </c>
      <c r="AA52" s="25">
        <v>0</v>
      </c>
      <c r="AB52" s="25">
        <v>874.08</v>
      </c>
      <c r="AC52" s="25">
        <v>181.89</v>
      </c>
      <c r="AD52" s="25">
        <v>0.9</v>
      </c>
      <c r="AE52" s="25">
        <v>0.03</v>
      </c>
      <c r="AF52" s="25">
        <v>0.03</v>
      </c>
      <c r="AG52" s="25">
        <v>0.52</v>
      </c>
      <c r="AH52" s="25">
        <v>0.86</v>
      </c>
      <c r="AI52" s="25">
        <v>9.99</v>
      </c>
      <c r="AJ52" s="26">
        <v>0</v>
      </c>
      <c r="AK52" s="26">
        <v>32.4</v>
      </c>
      <c r="AL52" s="26">
        <v>30.88</v>
      </c>
      <c r="AM52" s="26">
        <v>39.26</v>
      </c>
      <c r="AN52" s="26">
        <v>39.17</v>
      </c>
      <c r="AO52" s="26">
        <v>11.76</v>
      </c>
      <c r="AP52" s="26">
        <v>28.51</v>
      </c>
      <c r="AQ52" s="26">
        <v>8.2899999999999991</v>
      </c>
      <c r="AR52" s="26">
        <v>33.25</v>
      </c>
      <c r="AS52" s="26">
        <v>43.91</v>
      </c>
      <c r="AT52" s="26">
        <v>66.510000000000005</v>
      </c>
      <c r="AU52" s="26">
        <v>96.03</v>
      </c>
      <c r="AV52" s="26">
        <v>15.41</v>
      </c>
      <c r="AW52" s="26">
        <v>29.27</v>
      </c>
      <c r="AX52" s="26">
        <v>173.44</v>
      </c>
      <c r="AY52" s="26">
        <v>0</v>
      </c>
      <c r="AZ52" s="26">
        <v>32.57</v>
      </c>
      <c r="BA52" s="26">
        <v>32.32</v>
      </c>
      <c r="BB52" s="26">
        <v>27.75</v>
      </c>
      <c r="BC52" s="26">
        <v>11.68</v>
      </c>
      <c r="BD52" s="26">
        <v>0</v>
      </c>
      <c r="BE52" s="26">
        <v>0</v>
      </c>
      <c r="BF52" s="26">
        <v>0</v>
      </c>
      <c r="BG52" s="26">
        <v>0</v>
      </c>
      <c r="BH52" s="26">
        <v>0</v>
      </c>
      <c r="BI52" s="26">
        <v>0</v>
      </c>
      <c r="BJ52" s="26">
        <v>0</v>
      </c>
      <c r="BK52" s="26">
        <v>0.11</v>
      </c>
      <c r="BL52" s="26">
        <v>0</v>
      </c>
      <c r="BM52" s="26">
        <v>7.0000000000000007E-2</v>
      </c>
      <c r="BN52" s="26">
        <v>0</v>
      </c>
      <c r="BO52" s="26">
        <v>0.01</v>
      </c>
      <c r="BP52" s="26">
        <v>0</v>
      </c>
      <c r="BQ52" s="26">
        <v>0</v>
      </c>
      <c r="BR52" s="26">
        <v>0</v>
      </c>
      <c r="BS52" s="26">
        <v>0.4</v>
      </c>
      <c r="BT52" s="26">
        <v>0</v>
      </c>
      <c r="BU52" s="26">
        <v>0</v>
      </c>
      <c r="BV52" s="26">
        <v>1.08</v>
      </c>
      <c r="BW52" s="26">
        <v>0</v>
      </c>
      <c r="BX52" s="26">
        <v>0</v>
      </c>
      <c r="BY52" s="26">
        <v>0</v>
      </c>
      <c r="BZ52" s="26">
        <v>0</v>
      </c>
      <c r="CA52" s="26">
        <v>0</v>
      </c>
      <c r="CB52" s="26">
        <v>212.57</v>
      </c>
      <c r="CC52" s="27"/>
      <c r="CD52" s="27"/>
      <c r="CE52" s="26">
        <v>145.68</v>
      </c>
      <c r="CG52" s="26">
        <v>5</v>
      </c>
      <c r="CH52" s="26">
        <v>2.79</v>
      </c>
      <c r="CI52" s="26">
        <v>3.9</v>
      </c>
      <c r="CJ52" s="26">
        <v>194.25</v>
      </c>
      <c r="CK52" s="26">
        <v>68.239999999999995</v>
      </c>
      <c r="CL52" s="26">
        <v>131.25</v>
      </c>
      <c r="CM52" s="26">
        <v>9.5</v>
      </c>
      <c r="CN52" s="26">
        <v>5.88</v>
      </c>
      <c r="CO52" s="26">
        <v>7.69</v>
      </c>
      <c r="CP52" s="26">
        <v>0</v>
      </c>
      <c r="CQ52" s="26">
        <v>0.36</v>
      </c>
    </row>
    <row r="53" spans="1:95" s="26" customFormat="1" ht="31.5" x14ac:dyDescent="0.25">
      <c r="A53" s="23" t="str">
        <f>"3/3"</f>
        <v>3/3</v>
      </c>
      <c r="B53" s="24" t="s">
        <v>126</v>
      </c>
      <c r="C53" s="42" t="s">
        <v>176</v>
      </c>
      <c r="D53" s="25">
        <v>3.11</v>
      </c>
      <c r="E53" s="25">
        <v>0.55000000000000004</v>
      </c>
      <c r="F53" s="25">
        <v>3.54</v>
      </c>
      <c r="G53" s="25">
        <v>0.51</v>
      </c>
      <c r="H53" s="25">
        <v>22.09</v>
      </c>
      <c r="I53" s="51">
        <v>131.52052499999999</v>
      </c>
      <c r="J53" s="25">
        <v>2.2200000000000002</v>
      </c>
      <c r="K53" s="25">
        <v>0.08</v>
      </c>
      <c r="L53" s="25">
        <v>0</v>
      </c>
      <c r="M53" s="25">
        <v>0</v>
      </c>
      <c r="N53" s="25">
        <v>2.16</v>
      </c>
      <c r="O53" s="25">
        <v>18.23</v>
      </c>
      <c r="P53" s="25">
        <v>1.7</v>
      </c>
      <c r="Q53" s="25">
        <v>0</v>
      </c>
      <c r="R53" s="25">
        <v>0</v>
      </c>
      <c r="S53" s="25">
        <v>0.28999999999999998</v>
      </c>
      <c r="T53" s="25">
        <v>1.89</v>
      </c>
      <c r="U53" s="25">
        <v>77.84</v>
      </c>
      <c r="V53" s="25">
        <v>636.26</v>
      </c>
      <c r="W53" s="25">
        <v>33.96</v>
      </c>
      <c r="X53" s="25">
        <v>30.35</v>
      </c>
      <c r="Y53" s="25">
        <v>86.82</v>
      </c>
      <c r="Z53" s="25">
        <v>1.1200000000000001</v>
      </c>
      <c r="AA53" s="25">
        <v>18.75</v>
      </c>
      <c r="AB53" s="25">
        <v>34.11</v>
      </c>
      <c r="AC53" s="25">
        <v>25.05</v>
      </c>
      <c r="AD53" s="25">
        <v>0.17</v>
      </c>
      <c r="AE53" s="25">
        <v>0.12</v>
      </c>
      <c r="AF53" s="25">
        <v>0.1</v>
      </c>
      <c r="AG53" s="25">
        <v>1.33</v>
      </c>
      <c r="AH53" s="25">
        <v>2.59</v>
      </c>
      <c r="AI53" s="25">
        <v>5.45</v>
      </c>
      <c r="AJ53" s="26">
        <v>0</v>
      </c>
      <c r="AK53" s="26">
        <v>33.56</v>
      </c>
      <c r="AL53" s="26">
        <v>52.76</v>
      </c>
      <c r="AM53" s="26">
        <v>66.83</v>
      </c>
      <c r="AN53" s="26">
        <v>78.55</v>
      </c>
      <c r="AO53" s="26">
        <v>13.43</v>
      </c>
      <c r="AP53" s="26">
        <v>52.97</v>
      </c>
      <c r="AQ53" s="26">
        <v>27.18</v>
      </c>
      <c r="AR53" s="26">
        <v>54.08</v>
      </c>
      <c r="AS53" s="26">
        <v>75.67</v>
      </c>
      <c r="AT53" s="26">
        <v>206.13</v>
      </c>
      <c r="AU53" s="26">
        <v>91.81</v>
      </c>
      <c r="AV53" s="26">
        <v>19.2</v>
      </c>
      <c r="AW53" s="26">
        <v>53.44</v>
      </c>
      <c r="AX53" s="26">
        <v>287.20999999999998</v>
      </c>
      <c r="AY53" s="26">
        <v>0</v>
      </c>
      <c r="AZ53" s="26">
        <v>40.19</v>
      </c>
      <c r="BA53" s="26">
        <v>36.549999999999997</v>
      </c>
      <c r="BB53" s="26">
        <v>39.97</v>
      </c>
      <c r="BC53" s="26">
        <v>17.03</v>
      </c>
      <c r="BD53" s="26">
        <v>0.1</v>
      </c>
      <c r="BE53" s="26">
        <v>0.04</v>
      </c>
      <c r="BF53" s="26">
        <v>0.02</v>
      </c>
      <c r="BG53" s="26">
        <v>0.05</v>
      </c>
      <c r="BH53" s="26">
        <v>0.06</v>
      </c>
      <c r="BI53" s="26">
        <v>0.28999999999999998</v>
      </c>
      <c r="BJ53" s="26">
        <v>0</v>
      </c>
      <c r="BK53" s="26">
        <v>0.88</v>
      </c>
      <c r="BL53" s="26">
        <v>0</v>
      </c>
      <c r="BM53" s="26">
        <v>0.26</v>
      </c>
      <c r="BN53" s="26">
        <v>0</v>
      </c>
      <c r="BO53" s="26">
        <v>0</v>
      </c>
      <c r="BP53" s="26">
        <v>0</v>
      </c>
      <c r="BQ53" s="26">
        <v>0.05</v>
      </c>
      <c r="BR53" s="26">
        <v>0.09</v>
      </c>
      <c r="BS53" s="26">
        <v>0.85</v>
      </c>
      <c r="BT53" s="26">
        <v>0</v>
      </c>
      <c r="BU53" s="26">
        <v>0</v>
      </c>
      <c r="BV53" s="26">
        <v>0.14000000000000001</v>
      </c>
      <c r="BW53" s="26">
        <v>0</v>
      </c>
      <c r="BX53" s="26">
        <v>0</v>
      </c>
      <c r="BY53" s="26">
        <v>0</v>
      </c>
      <c r="BZ53" s="26">
        <v>0</v>
      </c>
      <c r="CA53" s="26">
        <v>0</v>
      </c>
      <c r="CB53" s="26">
        <v>123.74</v>
      </c>
      <c r="CC53" s="27"/>
      <c r="CD53" s="27"/>
      <c r="CE53" s="26">
        <v>24.43</v>
      </c>
      <c r="CG53" s="26">
        <v>14.07</v>
      </c>
      <c r="CH53" s="26">
        <v>9.33</v>
      </c>
      <c r="CI53" s="26">
        <v>11.7</v>
      </c>
      <c r="CJ53" s="26">
        <v>481.65</v>
      </c>
      <c r="CK53" s="26">
        <v>423.36</v>
      </c>
      <c r="CL53" s="26">
        <v>452.5</v>
      </c>
      <c r="CM53" s="26">
        <v>19.53</v>
      </c>
      <c r="CN53" s="26">
        <v>2.87</v>
      </c>
      <c r="CO53" s="26">
        <v>11.2</v>
      </c>
      <c r="CP53" s="26">
        <v>0</v>
      </c>
      <c r="CQ53" s="26">
        <v>0.23</v>
      </c>
    </row>
    <row r="54" spans="1:95" s="13" customFormat="1" x14ac:dyDescent="0.25">
      <c r="A54" s="19" t="str">
        <f>"36/8"</f>
        <v>36/8</v>
      </c>
      <c r="B54" s="20" t="s">
        <v>127</v>
      </c>
      <c r="C54" s="43" t="str">
        <f>"70"</f>
        <v>70</v>
      </c>
      <c r="D54" s="21">
        <v>9.06</v>
      </c>
      <c r="E54" s="21">
        <v>8.07</v>
      </c>
      <c r="F54" s="21">
        <v>9.16</v>
      </c>
      <c r="G54" s="21">
        <v>0.13</v>
      </c>
      <c r="H54" s="21">
        <v>9.16</v>
      </c>
      <c r="I54" s="52">
        <v>153.90463410000001</v>
      </c>
      <c r="J54" s="21">
        <v>4.91</v>
      </c>
      <c r="K54" s="21">
        <v>0.08</v>
      </c>
      <c r="L54" s="21">
        <v>0</v>
      </c>
      <c r="M54" s="21">
        <v>0</v>
      </c>
      <c r="N54" s="21">
        <v>1.82</v>
      </c>
      <c r="O54" s="21">
        <v>6.42</v>
      </c>
      <c r="P54" s="21">
        <v>0.92</v>
      </c>
      <c r="Q54" s="21">
        <v>0</v>
      </c>
      <c r="R54" s="21">
        <v>0</v>
      </c>
      <c r="S54" s="21">
        <v>0.05</v>
      </c>
      <c r="T54" s="21">
        <v>1.1299999999999999</v>
      </c>
      <c r="U54" s="21">
        <v>156.15</v>
      </c>
      <c r="V54" s="21">
        <v>147.22999999999999</v>
      </c>
      <c r="W54" s="21">
        <v>13.92</v>
      </c>
      <c r="X54" s="21">
        <v>16.11</v>
      </c>
      <c r="Y54" s="21">
        <v>106.13</v>
      </c>
      <c r="Z54" s="21">
        <v>1.49</v>
      </c>
      <c r="AA54" s="21">
        <v>14</v>
      </c>
      <c r="AB54" s="21">
        <v>10.5</v>
      </c>
      <c r="AC54" s="21">
        <v>15.75</v>
      </c>
      <c r="AD54" s="21">
        <v>0.33</v>
      </c>
      <c r="AE54" s="21">
        <v>0.04</v>
      </c>
      <c r="AF54" s="21">
        <v>0.08</v>
      </c>
      <c r="AG54" s="21">
        <v>2.2200000000000002</v>
      </c>
      <c r="AH54" s="21">
        <v>4.1399999999999997</v>
      </c>
      <c r="AI54" s="21">
        <v>2.1</v>
      </c>
      <c r="AJ54" s="13">
        <v>0</v>
      </c>
      <c r="AK54" s="13">
        <v>487.3</v>
      </c>
      <c r="AL54" s="13">
        <v>371.43</v>
      </c>
      <c r="AM54" s="13">
        <v>701.47</v>
      </c>
      <c r="AN54" s="13">
        <v>1143.3900000000001</v>
      </c>
      <c r="AO54" s="13">
        <v>206.85</v>
      </c>
      <c r="AP54" s="13">
        <v>371.96</v>
      </c>
      <c r="AQ54" s="13">
        <v>101.02</v>
      </c>
      <c r="AR54" s="13">
        <v>381.43</v>
      </c>
      <c r="AS54" s="13">
        <v>503.2</v>
      </c>
      <c r="AT54" s="13">
        <v>493.42</v>
      </c>
      <c r="AU54" s="13">
        <v>809.15</v>
      </c>
      <c r="AV54" s="13">
        <v>323.98</v>
      </c>
      <c r="AW54" s="13">
        <v>434.89</v>
      </c>
      <c r="AX54" s="13">
        <v>1493.38</v>
      </c>
      <c r="AY54" s="13">
        <v>125.35</v>
      </c>
      <c r="AZ54" s="13">
        <v>345.34</v>
      </c>
      <c r="BA54" s="13">
        <v>373</v>
      </c>
      <c r="BB54" s="13">
        <v>310.29000000000002</v>
      </c>
      <c r="BC54" s="13">
        <v>126.19</v>
      </c>
      <c r="BD54" s="13">
        <v>0.09</v>
      </c>
      <c r="BE54" s="13">
        <v>0.04</v>
      </c>
      <c r="BF54" s="13">
        <v>0.02</v>
      </c>
      <c r="BG54" s="13">
        <v>0.05</v>
      </c>
      <c r="BH54" s="13">
        <v>0.06</v>
      </c>
      <c r="BI54" s="13">
        <v>0.26</v>
      </c>
      <c r="BJ54" s="13">
        <v>0</v>
      </c>
      <c r="BK54" s="13">
        <v>0.73</v>
      </c>
      <c r="BL54" s="13">
        <v>0</v>
      </c>
      <c r="BM54" s="13">
        <v>0.22</v>
      </c>
      <c r="BN54" s="13">
        <v>0</v>
      </c>
      <c r="BO54" s="13">
        <v>0</v>
      </c>
      <c r="BP54" s="13">
        <v>0</v>
      </c>
      <c r="BQ54" s="13">
        <v>0.05</v>
      </c>
      <c r="BR54" s="13">
        <v>0.08</v>
      </c>
      <c r="BS54" s="13">
        <v>0.61</v>
      </c>
      <c r="BT54" s="13">
        <v>0</v>
      </c>
      <c r="BU54" s="13">
        <v>0</v>
      </c>
      <c r="BV54" s="13">
        <v>7.0000000000000007E-2</v>
      </c>
      <c r="BW54" s="13">
        <v>0</v>
      </c>
      <c r="BX54" s="13">
        <v>0</v>
      </c>
      <c r="BY54" s="13">
        <v>0</v>
      </c>
      <c r="BZ54" s="13">
        <v>0</v>
      </c>
      <c r="CA54" s="13">
        <v>0</v>
      </c>
      <c r="CB54" s="13">
        <v>64.75</v>
      </c>
      <c r="CC54" s="22"/>
      <c r="CD54" s="22"/>
      <c r="CE54" s="13">
        <v>15.75</v>
      </c>
      <c r="CG54" s="13">
        <v>13.19</v>
      </c>
      <c r="CH54" s="13">
        <v>8.1199999999999992</v>
      </c>
      <c r="CI54" s="13">
        <v>10.66</v>
      </c>
      <c r="CJ54" s="13">
        <v>1425.78</v>
      </c>
      <c r="CK54" s="13">
        <v>816.79</v>
      </c>
      <c r="CL54" s="13">
        <v>1121.29</v>
      </c>
      <c r="CM54" s="13">
        <v>13.1</v>
      </c>
      <c r="CN54" s="13">
        <v>7.51</v>
      </c>
      <c r="CO54" s="13">
        <v>10.3</v>
      </c>
      <c r="CP54" s="13">
        <v>0</v>
      </c>
      <c r="CQ54" s="13">
        <v>0.35</v>
      </c>
    </row>
    <row r="55" spans="1:95" s="14" customFormat="1" x14ac:dyDescent="0.25">
      <c r="A55" s="28"/>
      <c r="B55" s="29" t="s">
        <v>156</v>
      </c>
      <c r="C55" s="44">
        <v>620</v>
      </c>
      <c r="D55" s="30">
        <f>SUM(D49:D54)</f>
        <v>16.25</v>
      </c>
      <c r="E55" s="30">
        <f t="shared" ref="E55:BP55" si="5">SUM(E49:E54)</f>
        <v>14.48</v>
      </c>
      <c r="F55" s="30">
        <f t="shared" si="5"/>
        <v>14.92</v>
      </c>
      <c r="G55" s="30">
        <f t="shared" si="5"/>
        <v>3.09</v>
      </c>
      <c r="H55" s="30">
        <f t="shared" si="5"/>
        <v>77.73</v>
      </c>
      <c r="I55" s="53">
        <f t="shared" si="5"/>
        <v>499.21484621199994</v>
      </c>
      <c r="J55" s="30">
        <f t="shared" si="5"/>
        <v>7.45</v>
      </c>
      <c r="K55" s="30">
        <f t="shared" si="5"/>
        <v>1.33</v>
      </c>
      <c r="L55" s="30">
        <f t="shared" si="5"/>
        <v>0</v>
      </c>
      <c r="M55" s="30">
        <f t="shared" si="5"/>
        <v>0</v>
      </c>
      <c r="N55" s="30">
        <f t="shared" si="5"/>
        <v>28.360000000000003</v>
      </c>
      <c r="O55" s="30">
        <f t="shared" si="5"/>
        <v>43</v>
      </c>
      <c r="P55" s="30">
        <f t="shared" si="5"/>
        <v>6.37</v>
      </c>
      <c r="Q55" s="30">
        <f t="shared" si="5"/>
        <v>0</v>
      </c>
      <c r="R55" s="30">
        <f t="shared" si="5"/>
        <v>0</v>
      </c>
      <c r="S55" s="30">
        <f t="shared" si="5"/>
        <v>1.04</v>
      </c>
      <c r="T55" s="30">
        <f t="shared" si="5"/>
        <v>5.1099999999999994</v>
      </c>
      <c r="U55" s="30">
        <f t="shared" si="5"/>
        <v>513.70000000000005</v>
      </c>
      <c r="V55" s="30">
        <f t="shared" si="5"/>
        <v>1167.1600000000001</v>
      </c>
      <c r="W55" s="30">
        <f t="shared" si="5"/>
        <v>86.73</v>
      </c>
      <c r="X55" s="30">
        <f t="shared" si="5"/>
        <v>72.67</v>
      </c>
      <c r="Y55" s="30">
        <f t="shared" si="5"/>
        <v>257.44</v>
      </c>
      <c r="Z55" s="30">
        <f t="shared" si="5"/>
        <v>4.7</v>
      </c>
      <c r="AA55" s="30">
        <f t="shared" si="5"/>
        <v>32.75</v>
      </c>
      <c r="AB55" s="30">
        <f t="shared" si="5"/>
        <v>929.41000000000008</v>
      </c>
      <c r="AC55" s="30">
        <f t="shared" si="5"/>
        <v>224.69</v>
      </c>
      <c r="AD55" s="30">
        <f t="shared" si="5"/>
        <v>1.75</v>
      </c>
      <c r="AE55" s="30">
        <f t="shared" si="5"/>
        <v>0.24000000000000002</v>
      </c>
      <c r="AF55" s="30">
        <f t="shared" si="5"/>
        <v>0.24</v>
      </c>
      <c r="AG55" s="30">
        <f t="shared" si="5"/>
        <v>4.3000000000000007</v>
      </c>
      <c r="AH55" s="30">
        <f t="shared" si="5"/>
        <v>8.129999999999999</v>
      </c>
      <c r="AI55" s="30">
        <f t="shared" si="5"/>
        <v>18.98</v>
      </c>
      <c r="AJ55" s="30">
        <f t="shared" si="5"/>
        <v>0</v>
      </c>
      <c r="AK55" s="30">
        <f t="shared" si="5"/>
        <v>685.75</v>
      </c>
      <c r="AL55" s="30">
        <f t="shared" si="5"/>
        <v>575.73</v>
      </c>
      <c r="AM55" s="30">
        <f t="shared" si="5"/>
        <v>1001.45</v>
      </c>
      <c r="AN55" s="30">
        <f t="shared" si="5"/>
        <v>1345.8200000000002</v>
      </c>
      <c r="AO55" s="30">
        <f t="shared" si="5"/>
        <v>271.70999999999998</v>
      </c>
      <c r="AP55" s="30">
        <f t="shared" si="5"/>
        <v>536.94000000000005</v>
      </c>
      <c r="AQ55" s="30">
        <f t="shared" si="5"/>
        <v>168.69</v>
      </c>
      <c r="AR55" s="30">
        <f t="shared" si="5"/>
        <v>618.52</v>
      </c>
      <c r="AS55" s="30">
        <f t="shared" si="5"/>
        <v>733.06999999999994</v>
      </c>
      <c r="AT55" s="30">
        <f t="shared" si="5"/>
        <v>890.43000000000006</v>
      </c>
      <c r="AU55" s="30">
        <f t="shared" si="5"/>
        <v>1168.99</v>
      </c>
      <c r="AV55" s="30">
        <f t="shared" si="5"/>
        <v>413</v>
      </c>
      <c r="AW55" s="30">
        <f t="shared" si="5"/>
        <v>632.55999999999995</v>
      </c>
      <c r="AX55" s="30">
        <f t="shared" si="5"/>
        <v>2682.2400000000002</v>
      </c>
      <c r="AY55" s="30">
        <f t="shared" si="5"/>
        <v>125.35</v>
      </c>
      <c r="AZ55" s="30">
        <f t="shared" si="5"/>
        <v>658.74</v>
      </c>
      <c r="BA55" s="30">
        <f t="shared" si="5"/>
        <v>562.61</v>
      </c>
      <c r="BB55" s="30">
        <f t="shared" si="5"/>
        <v>453.89</v>
      </c>
      <c r="BC55" s="30">
        <f t="shared" si="5"/>
        <v>212.59</v>
      </c>
      <c r="BD55" s="30">
        <f t="shared" si="5"/>
        <v>0.19</v>
      </c>
      <c r="BE55" s="30">
        <f t="shared" si="5"/>
        <v>0.08</v>
      </c>
      <c r="BF55" s="30">
        <f t="shared" si="5"/>
        <v>0.04</v>
      </c>
      <c r="BG55" s="30">
        <f t="shared" si="5"/>
        <v>0.1</v>
      </c>
      <c r="BH55" s="30">
        <f t="shared" si="5"/>
        <v>0.12</v>
      </c>
      <c r="BI55" s="30">
        <f t="shared" si="5"/>
        <v>0.55000000000000004</v>
      </c>
      <c r="BJ55" s="30">
        <f t="shared" si="5"/>
        <v>0</v>
      </c>
      <c r="BK55" s="30">
        <f t="shared" si="5"/>
        <v>1.77</v>
      </c>
      <c r="BL55" s="30">
        <f t="shared" si="5"/>
        <v>0</v>
      </c>
      <c r="BM55" s="30">
        <f t="shared" si="5"/>
        <v>0.55000000000000004</v>
      </c>
      <c r="BN55" s="30">
        <f t="shared" si="5"/>
        <v>0</v>
      </c>
      <c r="BO55" s="30">
        <f t="shared" si="5"/>
        <v>0.01</v>
      </c>
      <c r="BP55" s="30">
        <f t="shared" si="5"/>
        <v>0</v>
      </c>
      <c r="BQ55" s="30">
        <f t="shared" ref="BQ55:CQ55" si="6">SUM(BQ49:BQ54)</f>
        <v>0.1</v>
      </c>
      <c r="BR55" s="30">
        <f t="shared" si="6"/>
        <v>0.16999999999999998</v>
      </c>
      <c r="BS55" s="30">
        <f t="shared" si="6"/>
        <v>1.8900000000000001</v>
      </c>
      <c r="BT55" s="30">
        <f t="shared" si="6"/>
        <v>0</v>
      </c>
      <c r="BU55" s="30">
        <f t="shared" si="6"/>
        <v>0</v>
      </c>
      <c r="BV55" s="30">
        <f t="shared" si="6"/>
        <v>1.45</v>
      </c>
      <c r="BW55" s="30">
        <f t="shared" si="6"/>
        <v>0.02</v>
      </c>
      <c r="BX55" s="30">
        <f t="shared" si="6"/>
        <v>0</v>
      </c>
      <c r="BY55" s="30">
        <f t="shared" si="6"/>
        <v>0</v>
      </c>
      <c r="BZ55" s="30">
        <f t="shared" si="6"/>
        <v>0</v>
      </c>
      <c r="CA55" s="30">
        <f t="shared" si="6"/>
        <v>0</v>
      </c>
      <c r="CB55" s="30">
        <f t="shared" si="6"/>
        <v>638.37</v>
      </c>
      <c r="CC55" s="30">
        <f t="shared" si="6"/>
        <v>0</v>
      </c>
      <c r="CD55" s="30">
        <f t="shared" si="6"/>
        <v>0</v>
      </c>
      <c r="CE55" s="30">
        <f t="shared" si="6"/>
        <v>187.65</v>
      </c>
      <c r="CF55" s="30">
        <f t="shared" si="6"/>
        <v>0</v>
      </c>
      <c r="CG55" s="30">
        <f t="shared" si="6"/>
        <v>37.01</v>
      </c>
      <c r="CH55" s="30">
        <f t="shared" si="6"/>
        <v>24.990000000000002</v>
      </c>
      <c r="CI55" s="30">
        <f t="shared" si="6"/>
        <v>31.01</v>
      </c>
      <c r="CJ55" s="30">
        <f t="shared" si="6"/>
        <v>3031.6800000000003</v>
      </c>
      <c r="CK55" s="30">
        <f t="shared" si="6"/>
        <v>1702.1399999999999</v>
      </c>
      <c r="CL55" s="30">
        <f t="shared" si="6"/>
        <v>2366.92</v>
      </c>
      <c r="CM55" s="30">
        <f t="shared" si="6"/>
        <v>81.41</v>
      </c>
      <c r="CN55" s="30">
        <f t="shared" si="6"/>
        <v>41.04</v>
      </c>
      <c r="CO55" s="30">
        <f t="shared" si="6"/>
        <v>61.22</v>
      </c>
      <c r="CP55" s="30">
        <f t="shared" si="6"/>
        <v>18</v>
      </c>
      <c r="CQ55" s="30">
        <f t="shared" si="6"/>
        <v>0.94</v>
      </c>
    </row>
    <row r="56" spans="1:95" x14ac:dyDescent="0.25">
      <c r="B56" s="4" t="s">
        <v>116</v>
      </c>
    </row>
    <row r="57" spans="1:95" s="26" customFormat="1" x14ac:dyDescent="0.25">
      <c r="A57" s="23" t="str">
        <f>"27/10"</f>
        <v>27/10</v>
      </c>
      <c r="B57" s="24" t="s">
        <v>107</v>
      </c>
      <c r="C57" s="42" t="s">
        <v>168</v>
      </c>
      <c r="D57" s="25">
        <v>0.18</v>
      </c>
      <c r="E57" s="25">
        <v>0</v>
      </c>
      <c r="F57" s="25">
        <v>0.04</v>
      </c>
      <c r="G57" s="25">
        <v>0.04</v>
      </c>
      <c r="H57" s="25">
        <v>8.93</v>
      </c>
      <c r="I57" s="51">
        <v>34.881569999999996</v>
      </c>
      <c r="J57" s="25">
        <v>0</v>
      </c>
      <c r="K57" s="25">
        <v>0</v>
      </c>
      <c r="L57" s="25">
        <v>0</v>
      </c>
      <c r="M57" s="25">
        <v>0</v>
      </c>
      <c r="N57" s="25">
        <v>8.84</v>
      </c>
      <c r="O57" s="25">
        <v>0</v>
      </c>
      <c r="P57" s="25">
        <v>0.09</v>
      </c>
      <c r="Q57" s="25">
        <v>0</v>
      </c>
      <c r="R57" s="25">
        <v>0</v>
      </c>
      <c r="S57" s="25">
        <v>0</v>
      </c>
      <c r="T57" s="25">
        <v>0.06</v>
      </c>
      <c r="U57" s="25">
        <v>0.09</v>
      </c>
      <c r="V57" s="25">
        <v>0.27</v>
      </c>
      <c r="W57" s="25">
        <v>0.26</v>
      </c>
      <c r="X57" s="25">
        <v>0</v>
      </c>
      <c r="Y57" s="25">
        <v>0</v>
      </c>
      <c r="Z57" s="25">
        <v>0.03</v>
      </c>
      <c r="AA57" s="25">
        <v>0</v>
      </c>
      <c r="AB57" s="25">
        <v>0</v>
      </c>
      <c r="AC57" s="25">
        <v>0</v>
      </c>
      <c r="AD57" s="25">
        <v>0</v>
      </c>
      <c r="AE57" s="25">
        <v>0</v>
      </c>
      <c r="AF57" s="25">
        <v>0</v>
      </c>
      <c r="AG57" s="25">
        <v>0</v>
      </c>
      <c r="AH57" s="25">
        <v>0</v>
      </c>
      <c r="AI57" s="25">
        <v>0</v>
      </c>
      <c r="AJ57" s="26">
        <v>0</v>
      </c>
      <c r="AK57" s="26">
        <v>0</v>
      </c>
      <c r="AL57" s="26">
        <v>0</v>
      </c>
      <c r="AM57" s="26">
        <v>0</v>
      </c>
      <c r="AN57" s="26">
        <v>0</v>
      </c>
      <c r="AO57" s="26">
        <v>0</v>
      </c>
      <c r="AP57" s="26">
        <v>0</v>
      </c>
      <c r="AQ57" s="26">
        <v>0</v>
      </c>
      <c r="AR57" s="26">
        <v>0</v>
      </c>
      <c r="AS57" s="26">
        <v>0</v>
      </c>
      <c r="AT57" s="26">
        <v>0</v>
      </c>
      <c r="AU57" s="26">
        <v>0</v>
      </c>
      <c r="AV57" s="26">
        <v>0</v>
      </c>
      <c r="AW57" s="26">
        <v>0</v>
      </c>
      <c r="AX57" s="26">
        <v>0</v>
      </c>
      <c r="AY57" s="26">
        <v>0</v>
      </c>
      <c r="AZ57" s="26">
        <v>0</v>
      </c>
      <c r="BA57" s="26">
        <v>0</v>
      </c>
      <c r="BB57" s="26">
        <v>0</v>
      </c>
      <c r="BC57" s="26">
        <v>0</v>
      </c>
      <c r="BD57" s="26">
        <v>0</v>
      </c>
      <c r="BE57" s="26">
        <v>0</v>
      </c>
      <c r="BF57" s="26">
        <v>0</v>
      </c>
      <c r="BG57" s="26">
        <v>0</v>
      </c>
      <c r="BH57" s="26">
        <v>0</v>
      </c>
      <c r="BI57" s="26">
        <v>0</v>
      </c>
      <c r="BJ57" s="26">
        <v>0</v>
      </c>
      <c r="BK57" s="26">
        <v>0</v>
      </c>
      <c r="BL57" s="26">
        <v>0</v>
      </c>
      <c r="BM57" s="26">
        <v>0</v>
      </c>
      <c r="BN57" s="26">
        <v>0</v>
      </c>
      <c r="BO57" s="26">
        <v>0</v>
      </c>
      <c r="BP57" s="26">
        <v>0</v>
      </c>
      <c r="BQ57" s="26">
        <v>0</v>
      </c>
      <c r="BR57" s="26">
        <v>0</v>
      </c>
      <c r="BS57" s="26">
        <v>0</v>
      </c>
      <c r="BT57" s="26">
        <v>0</v>
      </c>
      <c r="BU57" s="26">
        <v>0</v>
      </c>
      <c r="BV57" s="26">
        <v>0</v>
      </c>
      <c r="BW57" s="26">
        <v>0</v>
      </c>
      <c r="BX57" s="26">
        <v>0</v>
      </c>
      <c r="BY57" s="26">
        <v>0</v>
      </c>
      <c r="BZ57" s="26">
        <v>0</v>
      </c>
      <c r="CA57" s="26">
        <v>0</v>
      </c>
      <c r="CB57" s="26">
        <v>180.09</v>
      </c>
      <c r="CC57" s="27"/>
      <c r="CD57" s="27"/>
      <c r="CE57" s="26">
        <v>0</v>
      </c>
      <c r="CG57" s="26">
        <v>3.14</v>
      </c>
      <c r="CH57" s="26">
        <v>3.14</v>
      </c>
      <c r="CI57" s="26">
        <v>3.14</v>
      </c>
      <c r="CJ57" s="26">
        <v>363.75</v>
      </c>
      <c r="CK57" s="26">
        <v>138</v>
      </c>
      <c r="CL57" s="26">
        <v>250.88</v>
      </c>
      <c r="CM57" s="26">
        <v>33.32</v>
      </c>
      <c r="CN57" s="26">
        <v>19.82</v>
      </c>
      <c r="CO57" s="26">
        <v>26.57</v>
      </c>
      <c r="CP57" s="26">
        <v>9</v>
      </c>
      <c r="CQ57" s="26">
        <v>0</v>
      </c>
    </row>
    <row r="58" spans="1:95" s="26" customFormat="1" x14ac:dyDescent="0.25">
      <c r="A58" s="23" t="str">
        <f>"10/5"</f>
        <v>10/5</v>
      </c>
      <c r="B58" s="24" t="s">
        <v>128</v>
      </c>
      <c r="C58" s="42" t="s">
        <v>177</v>
      </c>
      <c r="D58" s="25">
        <v>21.2</v>
      </c>
      <c r="E58" s="25">
        <v>20.149999999999999</v>
      </c>
      <c r="F58" s="25">
        <v>12.11</v>
      </c>
      <c r="G58" s="25">
        <v>1.32</v>
      </c>
      <c r="H58" s="25">
        <v>21.61</v>
      </c>
      <c r="I58" s="51">
        <v>281.06686194020358</v>
      </c>
      <c r="J58" s="25">
        <v>6.56</v>
      </c>
      <c r="K58" s="25">
        <v>0.85</v>
      </c>
      <c r="L58" s="25">
        <v>0</v>
      </c>
      <c r="M58" s="25">
        <v>0</v>
      </c>
      <c r="N58" s="25">
        <v>15.24</v>
      </c>
      <c r="O58" s="25">
        <v>5.92</v>
      </c>
      <c r="P58" s="25">
        <v>0.46</v>
      </c>
      <c r="Q58" s="25">
        <v>0</v>
      </c>
      <c r="R58" s="25">
        <v>0</v>
      </c>
      <c r="S58" s="25">
        <v>1.4</v>
      </c>
      <c r="T58" s="25">
        <v>1.74</v>
      </c>
      <c r="U58" s="25">
        <v>163.11000000000001</v>
      </c>
      <c r="V58" s="25">
        <v>135.91999999999999</v>
      </c>
      <c r="W58" s="25">
        <v>176.58</v>
      </c>
      <c r="X58" s="25">
        <v>25.99</v>
      </c>
      <c r="Y58" s="25">
        <v>230.42</v>
      </c>
      <c r="Z58" s="25">
        <v>0.65</v>
      </c>
      <c r="AA58" s="25">
        <v>69.650000000000006</v>
      </c>
      <c r="AB58" s="25">
        <v>34.799999999999997</v>
      </c>
      <c r="AC58" s="25">
        <v>79.77</v>
      </c>
      <c r="AD58" s="25">
        <v>0.98</v>
      </c>
      <c r="AE58" s="25">
        <v>0.05</v>
      </c>
      <c r="AF58" s="25">
        <v>0.28999999999999998</v>
      </c>
      <c r="AG58" s="25">
        <v>0.52</v>
      </c>
      <c r="AH58" s="25">
        <v>4.93</v>
      </c>
      <c r="AI58" s="25">
        <v>0.28999999999999998</v>
      </c>
      <c r="AJ58" s="26">
        <v>0</v>
      </c>
      <c r="AK58" s="26">
        <v>1021.12</v>
      </c>
      <c r="AL58" s="26">
        <v>840.73</v>
      </c>
      <c r="AM58" s="26">
        <v>1564.7</v>
      </c>
      <c r="AN58" s="26">
        <v>1211.28</v>
      </c>
      <c r="AO58" s="26">
        <v>466.63</v>
      </c>
      <c r="AP58" s="26">
        <v>787.62</v>
      </c>
      <c r="AQ58" s="26">
        <v>256.5</v>
      </c>
      <c r="AR58" s="26">
        <v>929.94</v>
      </c>
      <c r="AS58" s="26">
        <v>100.07</v>
      </c>
      <c r="AT58" s="26">
        <v>112.95</v>
      </c>
      <c r="AU58" s="26">
        <v>152.35</v>
      </c>
      <c r="AV58" s="26">
        <v>541.80999999999995</v>
      </c>
      <c r="AW58" s="26">
        <v>82.55</v>
      </c>
      <c r="AX58" s="26">
        <v>466.42</v>
      </c>
      <c r="AY58" s="26">
        <v>0.69</v>
      </c>
      <c r="AZ58" s="26">
        <v>135.99</v>
      </c>
      <c r="BA58" s="26">
        <v>118.89</v>
      </c>
      <c r="BB58" s="26">
        <v>1017.23</v>
      </c>
      <c r="BC58" s="26">
        <v>116.37</v>
      </c>
      <c r="BD58" s="26">
        <v>0</v>
      </c>
      <c r="BE58" s="26">
        <v>0</v>
      </c>
      <c r="BF58" s="26">
        <v>0</v>
      </c>
      <c r="BG58" s="26">
        <v>0</v>
      </c>
      <c r="BH58" s="26">
        <v>0</v>
      </c>
      <c r="BI58" s="26">
        <v>0</v>
      </c>
      <c r="BJ58" s="26">
        <v>0</v>
      </c>
      <c r="BK58" s="26">
        <v>0.08</v>
      </c>
      <c r="BL58" s="26">
        <v>0</v>
      </c>
      <c r="BM58" s="26">
        <v>0.05</v>
      </c>
      <c r="BN58" s="26">
        <v>0</v>
      </c>
      <c r="BO58" s="26">
        <v>0.01</v>
      </c>
      <c r="BP58" s="26">
        <v>0</v>
      </c>
      <c r="BQ58" s="26">
        <v>0</v>
      </c>
      <c r="BR58" s="26">
        <v>0</v>
      </c>
      <c r="BS58" s="26">
        <v>0.28999999999999998</v>
      </c>
      <c r="BT58" s="26">
        <v>0</v>
      </c>
      <c r="BU58" s="26">
        <v>0</v>
      </c>
      <c r="BV58" s="26">
        <v>0.73</v>
      </c>
      <c r="BW58" s="26">
        <v>0</v>
      </c>
      <c r="BX58" s="26">
        <v>0</v>
      </c>
      <c r="BY58" s="26">
        <v>0</v>
      </c>
      <c r="BZ58" s="26">
        <v>0</v>
      </c>
      <c r="CA58" s="26">
        <v>0</v>
      </c>
      <c r="CB58" s="26">
        <v>102.87</v>
      </c>
      <c r="CC58" s="27"/>
      <c r="CD58" s="27"/>
      <c r="CE58" s="26">
        <v>75.45</v>
      </c>
      <c r="CG58" s="26">
        <v>16.059999999999999</v>
      </c>
      <c r="CH58" s="26">
        <v>8.42</v>
      </c>
      <c r="CI58" s="26">
        <v>12.24</v>
      </c>
      <c r="CJ58" s="26">
        <v>1033.79</v>
      </c>
      <c r="CK58" s="26">
        <v>723.78</v>
      </c>
      <c r="CL58" s="26">
        <v>878.79</v>
      </c>
      <c r="CM58" s="26">
        <v>23.55</v>
      </c>
      <c r="CN58" s="26">
        <v>16.97</v>
      </c>
      <c r="CO58" s="26">
        <v>20.260000000000002</v>
      </c>
      <c r="CP58" s="26">
        <v>9.1</v>
      </c>
      <c r="CQ58" s="26">
        <v>0.33</v>
      </c>
    </row>
    <row r="59" spans="1:95" s="13" customFormat="1" x14ac:dyDescent="0.25">
      <c r="A59" s="19" t="str">
        <f>"27/12"</f>
        <v>27/12</v>
      </c>
      <c r="B59" s="20" t="s">
        <v>129</v>
      </c>
      <c r="C59" s="43" t="str">
        <f>"70"</f>
        <v>70</v>
      </c>
      <c r="D59" s="21">
        <v>4.4800000000000004</v>
      </c>
      <c r="E59" s="21">
        <v>0.49</v>
      </c>
      <c r="F59" s="21">
        <v>4.4000000000000004</v>
      </c>
      <c r="G59" s="21">
        <v>4.71</v>
      </c>
      <c r="H59" s="21">
        <v>27.23</v>
      </c>
      <c r="I59" s="52">
        <v>166.0607024246153</v>
      </c>
      <c r="J59" s="21">
        <v>0.68</v>
      </c>
      <c r="K59" s="21">
        <v>2.73</v>
      </c>
      <c r="L59" s="21">
        <v>0</v>
      </c>
      <c r="M59" s="21">
        <v>0</v>
      </c>
      <c r="N59" s="21">
        <v>1.55</v>
      </c>
      <c r="O59" s="21">
        <v>24.42</v>
      </c>
      <c r="P59" s="21">
        <v>1.26</v>
      </c>
      <c r="Q59" s="21">
        <v>0</v>
      </c>
      <c r="R59" s="21">
        <v>0</v>
      </c>
      <c r="S59" s="21">
        <v>0</v>
      </c>
      <c r="T59" s="21">
        <v>0.23</v>
      </c>
      <c r="U59" s="21">
        <v>4.6500000000000004</v>
      </c>
      <c r="V59" s="21">
        <v>48.29</v>
      </c>
      <c r="W59" s="21">
        <v>7.45</v>
      </c>
      <c r="X59" s="21">
        <v>6.01</v>
      </c>
      <c r="Y59" s="21">
        <v>34.94</v>
      </c>
      <c r="Z59" s="21">
        <v>0.46</v>
      </c>
      <c r="AA59" s="21">
        <v>3.16</v>
      </c>
      <c r="AB59" s="21">
        <v>0.95</v>
      </c>
      <c r="AC59" s="21">
        <v>5.47</v>
      </c>
      <c r="AD59" s="21">
        <v>2.4700000000000002</v>
      </c>
      <c r="AE59" s="21">
        <v>0.05</v>
      </c>
      <c r="AF59" s="21">
        <v>0.02</v>
      </c>
      <c r="AG59" s="21">
        <v>0.41</v>
      </c>
      <c r="AH59" s="21">
        <v>1.35</v>
      </c>
      <c r="AI59" s="21">
        <v>0</v>
      </c>
      <c r="AJ59" s="13">
        <v>0</v>
      </c>
      <c r="AK59" s="13">
        <v>202.71</v>
      </c>
      <c r="AL59" s="13">
        <v>180.85</v>
      </c>
      <c r="AM59" s="13">
        <v>337.42</v>
      </c>
      <c r="AN59" s="13">
        <v>127.72</v>
      </c>
      <c r="AO59" s="13">
        <v>70.28</v>
      </c>
      <c r="AP59" s="13">
        <v>136.15</v>
      </c>
      <c r="AQ59" s="13">
        <v>43.4</v>
      </c>
      <c r="AR59" s="13">
        <v>206.53</v>
      </c>
      <c r="AS59" s="13">
        <v>148.24</v>
      </c>
      <c r="AT59" s="13">
        <v>174.92</v>
      </c>
      <c r="AU59" s="13">
        <v>169.71</v>
      </c>
      <c r="AV59" s="13">
        <v>88.38</v>
      </c>
      <c r="AW59" s="13">
        <v>148.41999999999999</v>
      </c>
      <c r="AX59" s="13">
        <v>1212.97</v>
      </c>
      <c r="AY59" s="13">
        <v>4.05</v>
      </c>
      <c r="AZ59" s="13">
        <v>377.01</v>
      </c>
      <c r="BA59" s="13">
        <v>212.5</v>
      </c>
      <c r="BB59" s="13">
        <v>109.27</v>
      </c>
      <c r="BC59" s="13">
        <v>82.94</v>
      </c>
      <c r="BD59" s="13">
        <v>0</v>
      </c>
      <c r="BE59" s="13">
        <v>0</v>
      </c>
      <c r="BF59" s="13">
        <v>0</v>
      </c>
      <c r="BG59" s="13">
        <v>0</v>
      </c>
      <c r="BH59" s="13">
        <v>0</v>
      </c>
      <c r="BI59" s="13">
        <v>0</v>
      </c>
      <c r="BJ59" s="13">
        <v>0</v>
      </c>
      <c r="BK59" s="13">
        <v>0.27</v>
      </c>
      <c r="BL59" s="13">
        <v>0</v>
      </c>
      <c r="BM59" s="13">
        <v>0.16</v>
      </c>
      <c r="BN59" s="13">
        <v>0.01</v>
      </c>
      <c r="BO59" s="13">
        <v>0.03</v>
      </c>
      <c r="BP59" s="13">
        <v>0</v>
      </c>
      <c r="BQ59" s="13">
        <v>0</v>
      </c>
      <c r="BR59" s="13">
        <v>0</v>
      </c>
      <c r="BS59" s="13">
        <v>0.91</v>
      </c>
      <c r="BT59" s="13">
        <v>0</v>
      </c>
      <c r="BU59" s="13">
        <v>0</v>
      </c>
      <c r="BV59" s="13">
        <v>2.67</v>
      </c>
      <c r="BW59" s="13">
        <v>0.01</v>
      </c>
      <c r="BX59" s="13">
        <v>0</v>
      </c>
      <c r="BY59" s="13">
        <v>0</v>
      </c>
      <c r="BZ59" s="13">
        <v>0</v>
      </c>
      <c r="CA59" s="13">
        <v>0</v>
      </c>
      <c r="CB59" s="13">
        <v>47.35</v>
      </c>
      <c r="CC59" s="22"/>
      <c r="CD59" s="22"/>
      <c r="CE59" s="13">
        <v>3.32</v>
      </c>
      <c r="CG59" s="13">
        <v>1.01</v>
      </c>
      <c r="CH59" s="13">
        <v>0.94</v>
      </c>
      <c r="CI59" s="13">
        <v>0.97</v>
      </c>
      <c r="CJ59" s="13">
        <v>747.16</v>
      </c>
      <c r="CK59" s="13">
        <v>270.06</v>
      </c>
      <c r="CL59" s="13">
        <v>508.61</v>
      </c>
      <c r="CM59" s="13">
        <v>4.1500000000000004</v>
      </c>
      <c r="CN59" s="13">
        <v>2.33</v>
      </c>
      <c r="CO59" s="13">
        <v>3.61</v>
      </c>
      <c r="CP59" s="13">
        <v>1.29</v>
      </c>
      <c r="CQ59" s="13">
        <v>0</v>
      </c>
    </row>
    <row r="60" spans="1:95" s="14" customFormat="1" x14ac:dyDescent="0.25">
      <c r="A60" s="28"/>
      <c r="B60" s="29" t="s">
        <v>156</v>
      </c>
      <c r="C60" s="44">
        <v>380</v>
      </c>
      <c r="D60" s="30">
        <f t="shared" ref="D60:AI60" si="7">SUM(D57:D59)</f>
        <v>25.86</v>
      </c>
      <c r="E60" s="30">
        <f t="shared" si="7"/>
        <v>20.639999999999997</v>
      </c>
      <c r="F60" s="30">
        <f t="shared" si="7"/>
        <v>16.549999999999997</v>
      </c>
      <c r="G60" s="30">
        <f t="shared" si="7"/>
        <v>6.07</v>
      </c>
      <c r="H60" s="30">
        <f t="shared" si="7"/>
        <v>57.769999999999996</v>
      </c>
      <c r="I60" s="53">
        <f t="shared" si="7"/>
        <v>482.00913436481892</v>
      </c>
      <c r="J60" s="30">
        <f t="shared" si="7"/>
        <v>7.2399999999999993</v>
      </c>
      <c r="K60" s="30">
        <f t="shared" si="7"/>
        <v>3.58</v>
      </c>
      <c r="L60" s="30">
        <f t="shared" si="7"/>
        <v>0</v>
      </c>
      <c r="M60" s="30">
        <f t="shared" si="7"/>
        <v>0</v>
      </c>
      <c r="N60" s="30">
        <f t="shared" si="7"/>
        <v>25.63</v>
      </c>
      <c r="O60" s="30">
        <f t="shared" si="7"/>
        <v>30.340000000000003</v>
      </c>
      <c r="P60" s="30">
        <f t="shared" si="7"/>
        <v>1.81</v>
      </c>
      <c r="Q60" s="30">
        <f t="shared" si="7"/>
        <v>0</v>
      </c>
      <c r="R60" s="30">
        <f t="shared" si="7"/>
        <v>0</v>
      </c>
      <c r="S60" s="30">
        <f t="shared" si="7"/>
        <v>1.4</v>
      </c>
      <c r="T60" s="30">
        <f t="shared" si="7"/>
        <v>2.0300000000000002</v>
      </c>
      <c r="U60" s="30">
        <f t="shared" si="7"/>
        <v>167.85000000000002</v>
      </c>
      <c r="V60" s="30">
        <f t="shared" si="7"/>
        <v>184.48</v>
      </c>
      <c r="W60" s="30">
        <f t="shared" si="7"/>
        <v>184.29</v>
      </c>
      <c r="X60" s="30">
        <f t="shared" si="7"/>
        <v>32</v>
      </c>
      <c r="Y60" s="30">
        <f t="shared" si="7"/>
        <v>265.36</v>
      </c>
      <c r="Z60" s="30">
        <f t="shared" si="7"/>
        <v>1.1400000000000001</v>
      </c>
      <c r="AA60" s="30">
        <f t="shared" si="7"/>
        <v>72.81</v>
      </c>
      <c r="AB60" s="30">
        <f t="shared" si="7"/>
        <v>35.75</v>
      </c>
      <c r="AC60" s="30">
        <f t="shared" si="7"/>
        <v>85.24</v>
      </c>
      <c r="AD60" s="30">
        <f t="shared" si="7"/>
        <v>3.45</v>
      </c>
      <c r="AE60" s="30">
        <f t="shared" si="7"/>
        <v>0.1</v>
      </c>
      <c r="AF60" s="30">
        <f t="shared" si="7"/>
        <v>0.31</v>
      </c>
      <c r="AG60" s="30">
        <f t="shared" si="7"/>
        <v>0.92999999999999994</v>
      </c>
      <c r="AH60" s="30">
        <f t="shared" si="7"/>
        <v>6.2799999999999994</v>
      </c>
      <c r="AI60" s="30">
        <f t="shared" si="7"/>
        <v>0.28999999999999998</v>
      </c>
      <c r="AJ60" s="14">
        <v>0</v>
      </c>
      <c r="AK60" s="14">
        <v>1319.61</v>
      </c>
      <c r="AL60" s="14">
        <v>1121.28</v>
      </c>
      <c r="AM60" s="14">
        <v>2054.8000000000002</v>
      </c>
      <c r="AN60" s="14">
        <v>1389.63</v>
      </c>
      <c r="AO60" s="14">
        <v>566.91999999999996</v>
      </c>
      <c r="AP60" s="14">
        <v>983.79</v>
      </c>
      <c r="AQ60" s="14">
        <v>322.61</v>
      </c>
      <c r="AR60" s="14">
        <v>1245.05</v>
      </c>
      <c r="AS60" s="14">
        <v>315.64999999999998</v>
      </c>
      <c r="AT60" s="14">
        <v>381.82</v>
      </c>
      <c r="AU60" s="14">
        <v>399.57</v>
      </c>
      <c r="AV60" s="14">
        <v>670.91</v>
      </c>
      <c r="AW60" s="14">
        <v>303</v>
      </c>
      <c r="AX60" s="14">
        <v>2281.7800000000002</v>
      </c>
      <c r="AY60" s="14">
        <v>4.74</v>
      </c>
      <c r="AZ60" s="14">
        <v>709.28</v>
      </c>
      <c r="BA60" s="14">
        <v>416.74</v>
      </c>
      <c r="BB60" s="14">
        <v>1183.1300000000001</v>
      </c>
      <c r="BC60" s="14">
        <v>244.2</v>
      </c>
      <c r="BD60" s="14">
        <v>0</v>
      </c>
      <c r="BE60" s="14">
        <v>0</v>
      </c>
      <c r="BF60" s="14">
        <v>0</v>
      </c>
      <c r="BG60" s="14">
        <v>0</v>
      </c>
      <c r="BH60" s="14">
        <v>0</v>
      </c>
      <c r="BI60" s="14">
        <v>0</v>
      </c>
      <c r="BJ60" s="14">
        <v>0</v>
      </c>
      <c r="BK60" s="14">
        <v>0.38</v>
      </c>
      <c r="BL60" s="14">
        <v>0</v>
      </c>
      <c r="BM60" s="14">
        <v>0.21</v>
      </c>
      <c r="BN60" s="14">
        <v>0.01</v>
      </c>
      <c r="BO60" s="14">
        <v>0.03</v>
      </c>
      <c r="BP60" s="14">
        <v>0</v>
      </c>
      <c r="BQ60" s="14">
        <v>0</v>
      </c>
      <c r="BR60" s="14">
        <v>0.01</v>
      </c>
      <c r="BS60" s="14">
        <v>1.22</v>
      </c>
      <c r="BT60" s="14">
        <v>0</v>
      </c>
      <c r="BU60" s="14">
        <v>0</v>
      </c>
      <c r="BV60" s="14">
        <v>3.48</v>
      </c>
      <c r="BW60" s="14">
        <v>0.02</v>
      </c>
      <c r="BX60" s="14">
        <v>0</v>
      </c>
      <c r="BY60" s="14">
        <v>0</v>
      </c>
      <c r="BZ60" s="14">
        <v>0</v>
      </c>
      <c r="CA60" s="14">
        <v>0</v>
      </c>
      <c r="CB60" s="14">
        <v>342.04</v>
      </c>
      <c r="CC60" s="11"/>
      <c r="CD60" s="11" t="e">
        <f>$I$60/#REF!*100</f>
        <v>#REF!</v>
      </c>
      <c r="CE60" s="14">
        <v>78.77</v>
      </c>
      <c r="CG60" s="14">
        <v>20.21</v>
      </c>
      <c r="CH60" s="14">
        <v>12.5</v>
      </c>
      <c r="CI60" s="14">
        <v>16.36</v>
      </c>
      <c r="CJ60" s="14">
        <v>2809.7</v>
      </c>
      <c r="CK60" s="14">
        <v>1388.04</v>
      </c>
      <c r="CL60" s="14">
        <v>2098.87</v>
      </c>
      <c r="CM60" s="14">
        <v>66.33</v>
      </c>
      <c r="CN60" s="14">
        <v>44.44</v>
      </c>
      <c r="CO60" s="14">
        <v>55.75</v>
      </c>
      <c r="CP60" s="14">
        <v>19.39</v>
      </c>
      <c r="CQ60" s="14">
        <v>0.33</v>
      </c>
    </row>
    <row r="61" spans="1:95" s="14" customFormat="1" x14ac:dyDescent="0.25">
      <c r="A61" s="28"/>
      <c r="B61" s="29" t="s">
        <v>121</v>
      </c>
      <c r="C61" s="44">
        <f t="shared" ref="C61:AI61" si="8">C44+C47+C55+C60</f>
        <v>1525</v>
      </c>
      <c r="D61" s="30">
        <f t="shared" si="8"/>
        <v>52.58</v>
      </c>
      <c r="E61" s="30">
        <f t="shared" si="8"/>
        <v>37.519999999999996</v>
      </c>
      <c r="F61" s="30">
        <f t="shared" si="8"/>
        <v>42.76</v>
      </c>
      <c r="G61" s="30">
        <f t="shared" si="8"/>
        <v>12.030000000000001</v>
      </c>
      <c r="H61" s="30">
        <f t="shared" si="8"/>
        <v>204.05</v>
      </c>
      <c r="I61" s="53">
        <f t="shared" si="8"/>
        <v>1392.6795353573066</v>
      </c>
      <c r="J61" s="30">
        <f t="shared" si="8"/>
        <v>21.189999999999998</v>
      </c>
      <c r="K61" s="30">
        <f t="shared" si="8"/>
        <v>5.13</v>
      </c>
      <c r="L61" s="30">
        <f t="shared" si="8"/>
        <v>0</v>
      </c>
      <c r="M61" s="30">
        <f t="shared" si="8"/>
        <v>0</v>
      </c>
      <c r="N61" s="30">
        <f t="shared" si="8"/>
        <v>76.539999999999992</v>
      </c>
      <c r="O61" s="30">
        <f t="shared" si="8"/>
        <v>115.57000000000001</v>
      </c>
      <c r="P61" s="30">
        <f t="shared" si="8"/>
        <v>11.950000000000001</v>
      </c>
      <c r="Q61" s="30">
        <f t="shared" si="8"/>
        <v>0</v>
      </c>
      <c r="R61" s="30">
        <f t="shared" si="8"/>
        <v>0</v>
      </c>
      <c r="S61" s="30">
        <f t="shared" si="8"/>
        <v>2.99</v>
      </c>
      <c r="T61" s="30">
        <f t="shared" si="8"/>
        <v>9.8999999999999986</v>
      </c>
      <c r="U61" s="30">
        <f t="shared" si="8"/>
        <v>1094.81</v>
      </c>
      <c r="V61" s="30">
        <f t="shared" si="8"/>
        <v>1829.41</v>
      </c>
      <c r="W61" s="30">
        <f t="shared" si="8"/>
        <v>394.74</v>
      </c>
      <c r="X61" s="30">
        <f t="shared" si="8"/>
        <v>166.09</v>
      </c>
      <c r="Y61" s="30">
        <f t="shared" si="8"/>
        <v>716.56000000000006</v>
      </c>
      <c r="Z61" s="30">
        <f t="shared" si="8"/>
        <v>8.14</v>
      </c>
      <c r="AA61" s="30">
        <f t="shared" si="8"/>
        <v>147.16</v>
      </c>
      <c r="AB61" s="30">
        <f t="shared" si="8"/>
        <v>1035.3600000000001</v>
      </c>
      <c r="AC61" s="30">
        <f t="shared" si="8"/>
        <v>378.82</v>
      </c>
      <c r="AD61" s="30">
        <f t="shared" si="8"/>
        <v>6.2100000000000009</v>
      </c>
      <c r="AE61" s="30">
        <f t="shared" si="8"/>
        <v>0.57000000000000006</v>
      </c>
      <c r="AF61" s="30">
        <f t="shared" si="8"/>
        <v>0.72</v>
      </c>
      <c r="AG61" s="30">
        <f t="shared" si="8"/>
        <v>7.0600000000000005</v>
      </c>
      <c r="AH61" s="30">
        <f t="shared" si="8"/>
        <v>18.82</v>
      </c>
      <c r="AI61" s="30">
        <f t="shared" si="8"/>
        <v>35.39</v>
      </c>
      <c r="AJ61" s="14">
        <v>0</v>
      </c>
      <c r="AK61" s="14">
        <v>2335.5700000000002</v>
      </c>
      <c r="AL61" s="14">
        <v>2017.76</v>
      </c>
      <c r="AM61" s="14">
        <v>4327.3599999999997</v>
      </c>
      <c r="AN61" s="14">
        <v>3315.74</v>
      </c>
      <c r="AO61" s="14">
        <v>1113.6300000000001</v>
      </c>
      <c r="AP61" s="14">
        <v>1986.37</v>
      </c>
      <c r="AQ61" s="14">
        <v>670.36</v>
      </c>
      <c r="AR61" s="14">
        <v>2480.1</v>
      </c>
      <c r="AS61" s="14">
        <v>1720.8</v>
      </c>
      <c r="AT61" s="14">
        <v>1753.76</v>
      </c>
      <c r="AU61" s="14">
        <v>2282.88</v>
      </c>
      <c r="AV61" s="14">
        <v>1406.24</v>
      </c>
      <c r="AW61" s="14">
        <v>1255.69</v>
      </c>
      <c r="AX61" s="14">
        <v>7639.52</v>
      </c>
      <c r="AY61" s="14">
        <v>130.09</v>
      </c>
      <c r="AZ61" s="14">
        <v>2498.02</v>
      </c>
      <c r="BA61" s="14">
        <v>1658.19</v>
      </c>
      <c r="BB61" s="14">
        <v>2126.06</v>
      </c>
      <c r="BC61" s="14">
        <v>644.63</v>
      </c>
      <c r="BD61" s="14">
        <v>0.54</v>
      </c>
      <c r="BE61" s="14">
        <v>0.27</v>
      </c>
      <c r="BF61" s="14">
        <v>0.15</v>
      </c>
      <c r="BG61" s="14">
        <v>0.32</v>
      </c>
      <c r="BH61" s="14">
        <v>0.37</v>
      </c>
      <c r="BI61" s="14">
        <v>1.75</v>
      </c>
      <c r="BJ61" s="14">
        <v>0.03</v>
      </c>
      <c r="BK61" s="14">
        <v>4.99</v>
      </c>
      <c r="BL61" s="14">
        <v>0.02</v>
      </c>
      <c r="BM61" s="14">
        <v>1.79</v>
      </c>
      <c r="BN61" s="14">
        <v>0.08</v>
      </c>
      <c r="BO61" s="14">
        <v>0.05</v>
      </c>
      <c r="BP61" s="14">
        <v>0</v>
      </c>
      <c r="BQ61" s="14">
        <v>0.28999999999999998</v>
      </c>
      <c r="BR61" s="14">
        <v>0.48</v>
      </c>
      <c r="BS61" s="14">
        <v>6.15</v>
      </c>
      <c r="BT61" s="14">
        <v>0.01</v>
      </c>
      <c r="BU61" s="14">
        <v>0</v>
      </c>
      <c r="BV61" s="14">
        <v>6.11</v>
      </c>
      <c r="BW61" s="14">
        <v>0.1</v>
      </c>
      <c r="BX61" s="14">
        <v>0.08</v>
      </c>
      <c r="BY61" s="14">
        <v>0</v>
      </c>
      <c r="BZ61" s="14">
        <v>0</v>
      </c>
      <c r="CA61" s="14">
        <v>0</v>
      </c>
      <c r="CB61" s="14">
        <v>1433.9</v>
      </c>
      <c r="CC61" s="11"/>
      <c r="CD61" s="11"/>
      <c r="CE61" s="14">
        <v>319.72000000000003</v>
      </c>
      <c r="CG61" s="14">
        <v>83.91</v>
      </c>
      <c r="CH61" s="14">
        <v>52.11</v>
      </c>
      <c r="CI61" s="14">
        <v>68.010000000000005</v>
      </c>
      <c r="CJ61" s="14">
        <v>8472.83</v>
      </c>
      <c r="CK61" s="14">
        <v>4218.5600000000004</v>
      </c>
      <c r="CL61" s="14">
        <v>6345.7</v>
      </c>
      <c r="CM61" s="14">
        <v>214.72</v>
      </c>
      <c r="CN61" s="14">
        <v>125.33</v>
      </c>
      <c r="CO61" s="14">
        <v>170.4</v>
      </c>
      <c r="CP61" s="14">
        <v>50.17</v>
      </c>
      <c r="CQ61" s="14">
        <v>1.76</v>
      </c>
    </row>
    <row r="63" spans="1:95" x14ac:dyDescent="0.25">
      <c r="B63" s="35" t="s">
        <v>163</v>
      </c>
    </row>
    <row r="64" spans="1:95" x14ac:dyDescent="0.25">
      <c r="B64" s="18" t="s">
        <v>103</v>
      </c>
    </row>
    <row r="65" spans="1:95" s="58" customFormat="1" x14ac:dyDescent="0.25">
      <c r="A65" s="60" t="str">
        <f>"-"</f>
        <v>-</v>
      </c>
      <c r="B65" s="56" t="s">
        <v>104</v>
      </c>
      <c r="C65" s="42" t="str">
        <f>"40"</f>
        <v>40</v>
      </c>
      <c r="D65" s="57">
        <v>3.08</v>
      </c>
      <c r="E65" s="57">
        <v>0</v>
      </c>
      <c r="F65" s="57">
        <v>1.2</v>
      </c>
      <c r="G65" s="57">
        <v>1.2</v>
      </c>
      <c r="H65" s="57">
        <v>21.32</v>
      </c>
      <c r="I65" s="51">
        <v>107.80799999999999</v>
      </c>
      <c r="J65" s="57">
        <v>0.2</v>
      </c>
      <c r="K65" s="57">
        <v>0</v>
      </c>
      <c r="L65" s="57">
        <v>0</v>
      </c>
      <c r="M65" s="57">
        <v>0</v>
      </c>
      <c r="N65" s="57">
        <v>1.32</v>
      </c>
      <c r="O65" s="57">
        <v>18.72</v>
      </c>
      <c r="P65" s="57">
        <v>1.28</v>
      </c>
      <c r="Q65" s="57">
        <v>0</v>
      </c>
      <c r="R65" s="57">
        <v>0</v>
      </c>
      <c r="S65" s="57">
        <v>0.12</v>
      </c>
      <c r="T65" s="57">
        <v>0.64</v>
      </c>
      <c r="U65" s="57">
        <v>171.6</v>
      </c>
      <c r="V65" s="57">
        <v>52.4</v>
      </c>
      <c r="W65" s="57">
        <v>8.8000000000000007</v>
      </c>
      <c r="X65" s="57">
        <v>13.2</v>
      </c>
      <c r="Y65" s="57">
        <v>34</v>
      </c>
      <c r="Z65" s="57">
        <v>0.8</v>
      </c>
      <c r="AA65" s="57">
        <v>0</v>
      </c>
      <c r="AB65" s="57">
        <v>0</v>
      </c>
      <c r="AC65" s="57">
        <v>0</v>
      </c>
      <c r="AD65" s="57">
        <v>0.68</v>
      </c>
      <c r="AE65" s="57">
        <v>0.06</v>
      </c>
      <c r="AF65" s="57">
        <v>0.02</v>
      </c>
      <c r="AG65" s="57">
        <v>0.64</v>
      </c>
      <c r="AH65" s="57">
        <v>1.2</v>
      </c>
      <c r="AI65" s="57">
        <v>0</v>
      </c>
      <c r="AJ65" s="58">
        <v>0</v>
      </c>
      <c r="AK65" s="58">
        <v>148.80000000000001</v>
      </c>
      <c r="AL65" s="58">
        <v>154.4</v>
      </c>
      <c r="AM65" s="58">
        <v>236.4</v>
      </c>
      <c r="AN65" s="58">
        <v>79.599999999999994</v>
      </c>
      <c r="AO65" s="58">
        <v>46.8</v>
      </c>
      <c r="AP65" s="58">
        <v>93.6</v>
      </c>
      <c r="AQ65" s="58">
        <v>35.200000000000003</v>
      </c>
      <c r="AR65" s="58">
        <v>168</v>
      </c>
      <c r="AS65" s="58">
        <v>104.4</v>
      </c>
      <c r="AT65" s="58">
        <v>145.19999999999999</v>
      </c>
      <c r="AU65" s="58">
        <v>120.4</v>
      </c>
      <c r="AV65" s="58">
        <v>64.400000000000006</v>
      </c>
      <c r="AW65" s="58">
        <v>112</v>
      </c>
      <c r="AX65" s="58">
        <v>930</v>
      </c>
      <c r="AY65" s="58">
        <v>0</v>
      </c>
      <c r="AZ65" s="58">
        <v>302.8</v>
      </c>
      <c r="BA65" s="58">
        <v>132.4</v>
      </c>
      <c r="BB65" s="58">
        <v>88.8</v>
      </c>
      <c r="BC65" s="58">
        <v>69.2</v>
      </c>
      <c r="BD65" s="58">
        <v>0</v>
      </c>
      <c r="BE65" s="58">
        <v>0</v>
      </c>
      <c r="BF65" s="58">
        <v>0</v>
      </c>
      <c r="BG65" s="58">
        <v>0</v>
      </c>
      <c r="BH65" s="58">
        <v>0</v>
      </c>
      <c r="BI65" s="58">
        <v>0.01</v>
      </c>
      <c r="BJ65" s="58">
        <v>0</v>
      </c>
      <c r="BK65" s="58">
        <v>0.13</v>
      </c>
      <c r="BL65" s="58">
        <v>0</v>
      </c>
      <c r="BM65" s="58">
        <v>0.06</v>
      </c>
      <c r="BN65" s="58">
        <v>0</v>
      </c>
      <c r="BO65" s="58">
        <v>0</v>
      </c>
      <c r="BP65" s="58">
        <v>0</v>
      </c>
      <c r="BQ65" s="58">
        <v>0</v>
      </c>
      <c r="BR65" s="58">
        <v>0</v>
      </c>
      <c r="BS65" s="58">
        <v>0.47</v>
      </c>
      <c r="BT65" s="58">
        <v>0</v>
      </c>
      <c r="BU65" s="58">
        <v>0</v>
      </c>
      <c r="BV65" s="58">
        <v>0.35</v>
      </c>
      <c r="BW65" s="58">
        <v>0.01</v>
      </c>
      <c r="BX65" s="58">
        <v>0</v>
      </c>
      <c r="BY65" s="58">
        <v>0</v>
      </c>
      <c r="BZ65" s="58">
        <v>0</v>
      </c>
      <c r="CA65" s="58">
        <v>0</v>
      </c>
      <c r="CB65" s="58">
        <v>13.64</v>
      </c>
      <c r="CC65" s="59"/>
      <c r="CD65" s="59"/>
      <c r="CE65" s="58">
        <v>0</v>
      </c>
      <c r="CG65" s="58">
        <v>0</v>
      </c>
      <c r="CH65" s="58">
        <v>0</v>
      </c>
      <c r="CI65" s="58">
        <v>0</v>
      </c>
      <c r="CJ65" s="58">
        <v>665</v>
      </c>
      <c r="CK65" s="58">
        <v>256.2</v>
      </c>
      <c r="CL65" s="58">
        <v>460.6</v>
      </c>
      <c r="CM65" s="58">
        <v>5.32</v>
      </c>
      <c r="CN65" s="58">
        <v>5.32</v>
      </c>
      <c r="CO65" s="58">
        <v>5.32</v>
      </c>
      <c r="CP65" s="58">
        <v>0</v>
      </c>
      <c r="CQ65" s="58">
        <v>0</v>
      </c>
    </row>
    <row r="66" spans="1:95" s="26" customFormat="1" x14ac:dyDescent="0.25">
      <c r="A66" s="23" t="str">
        <f>"-"</f>
        <v>-</v>
      </c>
      <c r="B66" s="24" t="s">
        <v>105</v>
      </c>
      <c r="C66" s="42" t="str">
        <f>"5"</f>
        <v>5</v>
      </c>
      <c r="D66" s="25">
        <v>0.04</v>
      </c>
      <c r="E66" s="25">
        <v>0.04</v>
      </c>
      <c r="F66" s="25">
        <v>3.63</v>
      </c>
      <c r="G66" s="25">
        <v>0</v>
      </c>
      <c r="H66" s="25">
        <v>7.0000000000000007E-2</v>
      </c>
      <c r="I66" s="51">
        <v>33.031999999999996</v>
      </c>
      <c r="J66" s="25">
        <v>2.36</v>
      </c>
      <c r="K66" s="25">
        <v>0.11</v>
      </c>
      <c r="L66" s="25">
        <v>0</v>
      </c>
      <c r="M66" s="25">
        <v>0</v>
      </c>
      <c r="N66" s="25">
        <v>7.0000000000000007E-2</v>
      </c>
      <c r="O66" s="25">
        <v>0</v>
      </c>
      <c r="P66" s="25">
        <v>0</v>
      </c>
      <c r="Q66" s="25">
        <v>0</v>
      </c>
      <c r="R66" s="25">
        <v>0</v>
      </c>
      <c r="S66" s="25">
        <v>0</v>
      </c>
      <c r="T66" s="25">
        <v>7.0000000000000007E-2</v>
      </c>
      <c r="U66" s="25">
        <v>0.75</v>
      </c>
      <c r="V66" s="25">
        <v>1.5</v>
      </c>
      <c r="W66" s="25">
        <v>1.2</v>
      </c>
      <c r="X66" s="25">
        <v>0</v>
      </c>
      <c r="Y66" s="25">
        <v>1.5</v>
      </c>
      <c r="Z66" s="25">
        <v>0.01</v>
      </c>
      <c r="AA66" s="25">
        <v>20</v>
      </c>
      <c r="AB66" s="25">
        <v>15</v>
      </c>
      <c r="AC66" s="25">
        <v>22.5</v>
      </c>
      <c r="AD66" s="25">
        <v>0.05</v>
      </c>
      <c r="AE66" s="25">
        <v>0</v>
      </c>
      <c r="AF66" s="25">
        <v>0.01</v>
      </c>
      <c r="AG66" s="25">
        <v>0.01</v>
      </c>
      <c r="AH66" s="25">
        <v>0.01</v>
      </c>
      <c r="AI66" s="25">
        <v>0</v>
      </c>
      <c r="AJ66" s="26">
        <v>0</v>
      </c>
      <c r="AK66" s="26">
        <v>2.1</v>
      </c>
      <c r="AL66" s="26">
        <v>2.0499999999999998</v>
      </c>
      <c r="AM66" s="26">
        <v>3.8</v>
      </c>
      <c r="AN66" s="26">
        <v>2.25</v>
      </c>
      <c r="AO66" s="26">
        <v>0.85</v>
      </c>
      <c r="AP66" s="26">
        <v>2.35</v>
      </c>
      <c r="AQ66" s="26">
        <v>2.15</v>
      </c>
      <c r="AR66" s="26">
        <v>2.1</v>
      </c>
      <c r="AS66" s="26">
        <v>1.8</v>
      </c>
      <c r="AT66" s="26">
        <v>1.3</v>
      </c>
      <c r="AU66" s="26">
        <v>2.85</v>
      </c>
      <c r="AV66" s="26">
        <v>1.75</v>
      </c>
      <c r="AW66" s="26">
        <v>1.2</v>
      </c>
      <c r="AX66" s="26">
        <v>7.1</v>
      </c>
      <c r="AY66" s="26">
        <v>0</v>
      </c>
      <c r="AZ66" s="26">
        <v>2.4</v>
      </c>
      <c r="BA66" s="26">
        <v>2.7</v>
      </c>
      <c r="BB66" s="26">
        <v>2.1</v>
      </c>
      <c r="BC66" s="26">
        <v>0.5</v>
      </c>
      <c r="BD66" s="26">
        <v>0.13</v>
      </c>
      <c r="BE66" s="26">
        <v>0.06</v>
      </c>
      <c r="BF66" s="26">
        <v>0.03</v>
      </c>
      <c r="BG66" s="26">
        <v>0.08</v>
      </c>
      <c r="BH66" s="26">
        <v>0.09</v>
      </c>
      <c r="BI66" s="26">
        <v>0.4</v>
      </c>
      <c r="BJ66" s="26">
        <v>0</v>
      </c>
      <c r="BK66" s="26">
        <v>1.1000000000000001</v>
      </c>
      <c r="BL66" s="26">
        <v>0</v>
      </c>
      <c r="BM66" s="26">
        <v>0.34</v>
      </c>
      <c r="BN66" s="26">
        <v>0</v>
      </c>
      <c r="BO66" s="26">
        <v>0</v>
      </c>
      <c r="BP66" s="26">
        <v>0</v>
      </c>
      <c r="BQ66" s="26">
        <v>0.08</v>
      </c>
      <c r="BR66" s="26">
        <v>0.12</v>
      </c>
      <c r="BS66" s="26">
        <v>0.9</v>
      </c>
      <c r="BT66" s="26">
        <v>0</v>
      </c>
      <c r="BU66" s="26">
        <v>0</v>
      </c>
      <c r="BV66" s="26">
        <v>0.05</v>
      </c>
      <c r="BW66" s="26">
        <v>0</v>
      </c>
      <c r="BX66" s="26">
        <v>0</v>
      </c>
      <c r="BY66" s="26">
        <v>0</v>
      </c>
      <c r="BZ66" s="26">
        <v>0</v>
      </c>
      <c r="CA66" s="26">
        <v>0</v>
      </c>
      <c r="CB66" s="26">
        <v>1.25</v>
      </c>
      <c r="CC66" s="27"/>
      <c r="CD66" s="27"/>
      <c r="CE66" s="26">
        <v>22.5</v>
      </c>
      <c r="CG66" s="26">
        <v>0.4</v>
      </c>
      <c r="CH66" s="26">
        <v>0.1</v>
      </c>
      <c r="CI66" s="26">
        <v>0.25</v>
      </c>
      <c r="CJ66" s="26">
        <v>20</v>
      </c>
      <c r="CK66" s="26">
        <v>8.1999999999999993</v>
      </c>
      <c r="CL66" s="26">
        <v>14.1</v>
      </c>
      <c r="CM66" s="26">
        <v>1.71</v>
      </c>
      <c r="CN66" s="26">
        <v>0.87</v>
      </c>
      <c r="CO66" s="26">
        <v>1.29</v>
      </c>
      <c r="CP66" s="26">
        <v>0</v>
      </c>
      <c r="CQ66" s="26">
        <v>0</v>
      </c>
    </row>
    <row r="67" spans="1:95" s="26" customFormat="1" x14ac:dyDescent="0.25">
      <c r="A67" s="23" t="str">
        <f>"31/10"</f>
        <v>31/10</v>
      </c>
      <c r="B67" s="24" t="s">
        <v>178</v>
      </c>
      <c r="C67" s="42" t="s">
        <v>171</v>
      </c>
      <c r="D67" s="25">
        <v>1.46</v>
      </c>
      <c r="E67" s="25">
        <v>1.28</v>
      </c>
      <c r="F67" s="25">
        <v>1.1499999999999999</v>
      </c>
      <c r="G67" s="25">
        <v>0.04</v>
      </c>
      <c r="H67" s="25">
        <v>11.05</v>
      </c>
      <c r="I67" s="51">
        <v>58.098509999999997</v>
      </c>
      <c r="J67" s="25">
        <v>0.77</v>
      </c>
      <c r="K67" s="25">
        <v>0</v>
      </c>
      <c r="L67" s="25">
        <v>0</v>
      </c>
      <c r="M67" s="25">
        <v>0</v>
      </c>
      <c r="N67" s="25">
        <v>10.95</v>
      </c>
      <c r="O67" s="25">
        <v>0</v>
      </c>
      <c r="P67" s="25">
        <v>0.09</v>
      </c>
      <c r="Q67" s="25">
        <v>0</v>
      </c>
      <c r="R67" s="25">
        <v>0</v>
      </c>
      <c r="S67" s="25">
        <v>0.05</v>
      </c>
      <c r="T67" s="25">
        <v>0.37</v>
      </c>
      <c r="U67" s="25">
        <v>22.36</v>
      </c>
      <c r="V67" s="25">
        <v>65.31</v>
      </c>
      <c r="W67" s="25">
        <v>52.64</v>
      </c>
      <c r="X67" s="25">
        <v>5.99</v>
      </c>
      <c r="Y67" s="25">
        <v>37.67</v>
      </c>
      <c r="Z67" s="25">
        <v>7.0000000000000007E-2</v>
      </c>
      <c r="AA67" s="25">
        <v>9</v>
      </c>
      <c r="AB67" s="25">
        <v>4.05</v>
      </c>
      <c r="AC67" s="25">
        <v>9.9</v>
      </c>
      <c r="AD67" s="25">
        <v>0</v>
      </c>
      <c r="AE67" s="25">
        <v>0.02</v>
      </c>
      <c r="AF67" s="25">
        <v>0.06</v>
      </c>
      <c r="AG67" s="25">
        <v>0.04</v>
      </c>
      <c r="AH67" s="25">
        <v>0.36</v>
      </c>
      <c r="AI67" s="25">
        <v>0.23</v>
      </c>
      <c r="AJ67" s="26">
        <v>0</v>
      </c>
      <c r="AK67" s="26">
        <v>0</v>
      </c>
      <c r="AL67" s="26">
        <v>0</v>
      </c>
      <c r="AM67" s="26">
        <v>0</v>
      </c>
      <c r="AN67" s="26">
        <v>0</v>
      </c>
      <c r="AO67" s="26">
        <v>0</v>
      </c>
      <c r="AP67" s="26">
        <v>0</v>
      </c>
      <c r="AQ67" s="26">
        <v>0</v>
      </c>
      <c r="AR67" s="26">
        <v>0</v>
      </c>
      <c r="AS67" s="26">
        <v>0</v>
      </c>
      <c r="AT67" s="26">
        <v>0</v>
      </c>
      <c r="AU67" s="26">
        <v>0</v>
      </c>
      <c r="AV67" s="26">
        <v>0</v>
      </c>
      <c r="AW67" s="26">
        <v>0</v>
      </c>
      <c r="AX67" s="26">
        <v>0</v>
      </c>
      <c r="AY67" s="26">
        <v>0</v>
      </c>
      <c r="AZ67" s="26">
        <v>0</v>
      </c>
      <c r="BA67" s="26">
        <v>0</v>
      </c>
      <c r="BB67" s="26">
        <v>0</v>
      </c>
      <c r="BC67" s="26">
        <v>0</v>
      </c>
      <c r="BD67" s="26">
        <v>0</v>
      </c>
      <c r="BE67" s="26">
        <v>0</v>
      </c>
      <c r="BF67" s="26">
        <v>0</v>
      </c>
      <c r="BG67" s="26">
        <v>0</v>
      </c>
      <c r="BH67" s="26">
        <v>0</v>
      </c>
      <c r="BI67" s="26">
        <v>0</v>
      </c>
      <c r="BJ67" s="26">
        <v>0</v>
      </c>
      <c r="BK67" s="26">
        <v>0</v>
      </c>
      <c r="BL67" s="26">
        <v>0</v>
      </c>
      <c r="BM67" s="26">
        <v>0</v>
      </c>
      <c r="BN67" s="26">
        <v>0</v>
      </c>
      <c r="BO67" s="26">
        <v>0</v>
      </c>
      <c r="BP67" s="26">
        <v>0</v>
      </c>
      <c r="BQ67" s="26">
        <v>0</v>
      </c>
      <c r="BR67" s="26">
        <v>0</v>
      </c>
      <c r="BS67" s="26">
        <v>0</v>
      </c>
      <c r="BT67" s="26">
        <v>0</v>
      </c>
      <c r="BU67" s="26">
        <v>0</v>
      </c>
      <c r="BV67" s="26">
        <v>0</v>
      </c>
      <c r="BW67" s="26">
        <v>0</v>
      </c>
      <c r="BX67" s="26">
        <v>0</v>
      </c>
      <c r="BY67" s="26">
        <v>0</v>
      </c>
      <c r="BZ67" s="26">
        <v>0</v>
      </c>
      <c r="CA67" s="26">
        <v>0</v>
      </c>
      <c r="CB67" s="26">
        <v>175.14</v>
      </c>
      <c r="CC67" s="27"/>
      <c r="CD67" s="27"/>
      <c r="CE67" s="26">
        <v>9.68</v>
      </c>
      <c r="CG67" s="26">
        <v>5.77</v>
      </c>
      <c r="CH67" s="26">
        <v>3.14</v>
      </c>
      <c r="CI67" s="26">
        <v>4.46</v>
      </c>
      <c r="CJ67" s="26">
        <v>504.38</v>
      </c>
      <c r="CK67" s="26">
        <v>186</v>
      </c>
      <c r="CL67" s="26">
        <v>345.19</v>
      </c>
      <c r="CM67" s="26">
        <v>30.02</v>
      </c>
      <c r="CN67" s="26">
        <v>16.14</v>
      </c>
      <c r="CO67" s="26">
        <v>23.08</v>
      </c>
      <c r="CP67" s="26">
        <v>9</v>
      </c>
      <c r="CQ67" s="26">
        <v>0</v>
      </c>
    </row>
    <row r="68" spans="1:95" s="13" customFormat="1" ht="31.5" x14ac:dyDescent="0.25">
      <c r="A68" s="19" t="str">
        <f>"5/4"</f>
        <v>5/4</v>
      </c>
      <c r="B68" s="20" t="s">
        <v>130</v>
      </c>
      <c r="C68" s="43" t="s">
        <v>169</v>
      </c>
      <c r="D68" s="21">
        <v>5.31</v>
      </c>
      <c r="E68" s="21">
        <v>2.35</v>
      </c>
      <c r="F68" s="21">
        <v>4.59</v>
      </c>
      <c r="G68" s="21">
        <v>0.32</v>
      </c>
      <c r="H68" s="21">
        <v>29.54</v>
      </c>
      <c r="I68" s="52">
        <v>179.18349200000003</v>
      </c>
      <c r="J68" s="21">
        <v>3.31</v>
      </c>
      <c r="K68" s="21">
        <v>0.09</v>
      </c>
      <c r="L68" s="21">
        <v>0</v>
      </c>
      <c r="M68" s="21">
        <v>0</v>
      </c>
      <c r="N68" s="21">
        <v>8.5500000000000007</v>
      </c>
      <c r="O68" s="21">
        <v>19.95</v>
      </c>
      <c r="P68" s="21">
        <v>1.05</v>
      </c>
      <c r="Q68" s="21">
        <v>0</v>
      </c>
      <c r="R68" s="21">
        <v>0</v>
      </c>
      <c r="S68" s="21">
        <v>0.08</v>
      </c>
      <c r="T68" s="21">
        <v>1.28</v>
      </c>
      <c r="U68" s="21">
        <v>235.16</v>
      </c>
      <c r="V68" s="21">
        <v>140.62</v>
      </c>
      <c r="W68" s="21">
        <v>92.71</v>
      </c>
      <c r="X68" s="21">
        <v>14.85</v>
      </c>
      <c r="Y68" s="21">
        <v>87.67</v>
      </c>
      <c r="Z68" s="21">
        <v>0.38</v>
      </c>
      <c r="AA68" s="21">
        <v>19.2</v>
      </c>
      <c r="AB68" s="21">
        <v>16</v>
      </c>
      <c r="AC68" s="21">
        <v>35.6</v>
      </c>
      <c r="AD68" s="21">
        <v>0.52</v>
      </c>
      <c r="AE68" s="21">
        <v>0.06</v>
      </c>
      <c r="AF68" s="21">
        <v>0.11</v>
      </c>
      <c r="AG68" s="21">
        <v>0.37</v>
      </c>
      <c r="AH68" s="21">
        <v>1.61</v>
      </c>
      <c r="AI68" s="21">
        <v>0.42</v>
      </c>
      <c r="AJ68" s="13">
        <v>0</v>
      </c>
      <c r="AK68" s="13">
        <v>148.97</v>
      </c>
      <c r="AL68" s="13">
        <v>136.9</v>
      </c>
      <c r="AM68" s="13">
        <v>246.51</v>
      </c>
      <c r="AN68" s="13">
        <v>78.400000000000006</v>
      </c>
      <c r="AO68" s="13">
        <v>47.26</v>
      </c>
      <c r="AP68" s="13">
        <v>96.52</v>
      </c>
      <c r="AQ68" s="13">
        <v>34.700000000000003</v>
      </c>
      <c r="AR68" s="13">
        <v>164.01</v>
      </c>
      <c r="AS68" s="13">
        <v>103.63</v>
      </c>
      <c r="AT68" s="13">
        <v>142.35</v>
      </c>
      <c r="AU68" s="13">
        <v>116.45</v>
      </c>
      <c r="AV68" s="13">
        <v>64.48</v>
      </c>
      <c r="AW68" s="13">
        <v>110.69</v>
      </c>
      <c r="AX68" s="13">
        <v>967.9</v>
      </c>
      <c r="AY68" s="13">
        <v>0</v>
      </c>
      <c r="AZ68" s="13">
        <v>314.64</v>
      </c>
      <c r="BA68" s="13">
        <v>161.44999999999999</v>
      </c>
      <c r="BB68" s="13">
        <v>82.8</v>
      </c>
      <c r="BC68" s="13">
        <v>66.55</v>
      </c>
      <c r="BD68" s="13">
        <v>0.09</v>
      </c>
      <c r="BE68" s="13">
        <v>0.04</v>
      </c>
      <c r="BF68" s="13">
        <v>0.02</v>
      </c>
      <c r="BG68" s="13">
        <v>0.05</v>
      </c>
      <c r="BH68" s="13">
        <v>0.06</v>
      </c>
      <c r="BI68" s="13">
        <v>0.28000000000000003</v>
      </c>
      <c r="BJ68" s="13">
        <v>0</v>
      </c>
      <c r="BK68" s="13">
        <v>0.78</v>
      </c>
      <c r="BL68" s="13">
        <v>0</v>
      </c>
      <c r="BM68" s="13">
        <v>0.24</v>
      </c>
      <c r="BN68" s="13">
        <v>0</v>
      </c>
      <c r="BO68" s="13">
        <v>0</v>
      </c>
      <c r="BP68" s="13">
        <v>0</v>
      </c>
      <c r="BQ68" s="13">
        <v>0.05</v>
      </c>
      <c r="BR68" s="13">
        <v>0.08</v>
      </c>
      <c r="BS68" s="13">
        <v>0.63</v>
      </c>
      <c r="BT68" s="13">
        <v>0</v>
      </c>
      <c r="BU68" s="13">
        <v>0</v>
      </c>
      <c r="BV68" s="13">
        <v>0.04</v>
      </c>
      <c r="BW68" s="13">
        <v>0</v>
      </c>
      <c r="BX68" s="13">
        <v>0</v>
      </c>
      <c r="BY68" s="13">
        <v>0</v>
      </c>
      <c r="BZ68" s="13">
        <v>0</v>
      </c>
      <c r="CA68" s="13">
        <v>0</v>
      </c>
      <c r="CB68" s="13">
        <v>180.69</v>
      </c>
      <c r="CC68" s="22"/>
      <c r="CD68" s="22"/>
      <c r="CE68" s="13">
        <v>21.87</v>
      </c>
      <c r="CG68" s="13">
        <v>25.03</v>
      </c>
      <c r="CH68" s="13">
        <v>10.84</v>
      </c>
      <c r="CI68" s="13">
        <v>17.940000000000001</v>
      </c>
      <c r="CJ68" s="13">
        <v>1406.52</v>
      </c>
      <c r="CK68" s="13">
        <v>633.16999999999996</v>
      </c>
      <c r="CL68" s="13">
        <v>1019.85</v>
      </c>
      <c r="CM68" s="13">
        <v>32.82</v>
      </c>
      <c r="CN68" s="13">
        <v>17.149999999999999</v>
      </c>
      <c r="CO68" s="13">
        <v>24.99</v>
      </c>
      <c r="CP68" s="13">
        <v>5</v>
      </c>
      <c r="CQ68" s="13">
        <v>0.5</v>
      </c>
    </row>
    <row r="69" spans="1:95" s="14" customFormat="1" x14ac:dyDescent="0.25">
      <c r="A69" s="28"/>
      <c r="B69" s="29" t="s">
        <v>156</v>
      </c>
      <c r="C69" s="44">
        <v>425</v>
      </c>
      <c r="D69" s="30">
        <f t="shared" ref="D69:AI69" si="9">SUM(D65:D68)</f>
        <v>9.89</v>
      </c>
      <c r="E69" s="30">
        <f t="shared" si="9"/>
        <v>3.67</v>
      </c>
      <c r="F69" s="30">
        <f t="shared" si="9"/>
        <v>10.57</v>
      </c>
      <c r="G69" s="30">
        <f t="shared" si="9"/>
        <v>1.56</v>
      </c>
      <c r="H69" s="30">
        <f t="shared" si="9"/>
        <v>61.98</v>
      </c>
      <c r="I69" s="53">
        <f t="shared" si="9"/>
        <v>378.12200200000001</v>
      </c>
      <c r="J69" s="30">
        <f t="shared" si="9"/>
        <v>6.6400000000000006</v>
      </c>
      <c r="K69" s="30">
        <f t="shared" si="9"/>
        <v>0.2</v>
      </c>
      <c r="L69" s="30">
        <f t="shared" si="9"/>
        <v>0</v>
      </c>
      <c r="M69" s="30">
        <f t="shared" si="9"/>
        <v>0</v>
      </c>
      <c r="N69" s="30">
        <f t="shared" si="9"/>
        <v>20.89</v>
      </c>
      <c r="O69" s="30">
        <f t="shared" si="9"/>
        <v>38.67</v>
      </c>
      <c r="P69" s="30">
        <f t="shared" si="9"/>
        <v>2.42</v>
      </c>
      <c r="Q69" s="30">
        <f t="shared" si="9"/>
        <v>0</v>
      </c>
      <c r="R69" s="30">
        <f t="shared" si="9"/>
        <v>0</v>
      </c>
      <c r="S69" s="30">
        <f t="shared" si="9"/>
        <v>0.25</v>
      </c>
      <c r="T69" s="30">
        <f t="shared" si="9"/>
        <v>2.3600000000000003</v>
      </c>
      <c r="U69" s="30">
        <f t="shared" si="9"/>
        <v>429.87</v>
      </c>
      <c r="V69" s="30">
        <f t="shared" si="9"/>
        <v>259.83000000000004</v>
      </c>
      <c r="W69" s="30">
        <f t="shared" si="9"/>
        <v>155.35</v>
      </c>
      <c r="X69" s="30">
        <f t="shared" si="9"/>
        <v>34.04</v>
      </c>
      <c r="Y69" s="30">
        <f t="shared" si="9"/>
        <v>160.84</v>
      </c>
      <c r="Z69" s="30">
        <f t="shared" si="9"/>
        <v>1.2600000000000002</v>
      </c>
      <c r="AA69" s="30">
        <f t="shared" si="9"/>
        <v>48.2</v>
      </c>
      <c r="AB69" s="30">
        <f t="shared" si="9"/>
        <v>35.049999999999997</v>
      </c>
      <c r="AC69" s="30">
        <f t="shared" si="9"/>
        <v>68</v>
      </c>
      <c r="AD69" s="30">
        <f t="shared" si="9"/>
        <v>1.25</v>
      </c>
      <c r="AE69" s="30">
        <f t="shared" si="9"/>
        <v>0.14000000000000001</v>
      </c>
      <c r="AF69" s="30">
        <f t="shared" si="9"/>
        <v>0.2</v>
      </c>
      <c r="AG69" s="30">
        <f t="shared" si="9"/>
        <v>1.06</v>
      </c>
      <c r="AH69" s="30">
        <f t="shared" si="9"/>
        <v>3.1799999999999997</v>
      </c>
      <c r="AI69" s="30">
        <f t="shared" si="9"/>
        <v>0.65</v>
      </c>
      <c r="AJ69" s="14">
        <v>0</v>
      </c>
      <c r="AK69" s="14">
        <v>710.97</v>
      </c>
      <c r="AL69" s="14">
        <v>599.26</v>
      </c>
      <c r="AM69" s="14">
        <v>1051.56</v>
      </c>
      <c r="AN69" s="14">
        <v>674.31</v>
      </c>
      <c r="AO69" s="14">
        <v>332.89</v>
      </c>
      <c r="AP69" s="14">
        <v>525.41999999999996</v>
      </c>
      <c r="AQ69" s="14">
        <v>182.18</v>
      </c>
      <c r="AR69" s="14">
        <v>666.91</v>
      </c>
      <c r="AS69" s="14">
        <v>599.36</v>
      </c>
      <c r="AT69" s="14">
        <v>710.52</v>
      </c>
      <c r="AU69" s="14">
        <v>935.35</v>
      </c>
      <c r="AV69" s="14">
        <v>312.08999999999997</v>
      </c>
      <c r="AW69" s="14">
        <v>434.42</v>
      </c>
      <c r="AX69" s="14">
        <v>2639.51</v>
      </c>
      <c r="AY69" s="14">
        <v>8.4</v>
      </c>
      <c r="AZ69" s="14">
        <v>750.27</v>
      </c>
      <c r="BA69" s="14">
        <v>804.11</v>
      </c>
      <c r="BB69" s="14">
        <v>428.82</v>
      </c>
      <c r="BC69" s="14">
        <v>288.10000000000002</v>
      </c>
      <c r="BD69" s="14">
        <v>0.22</v>
      </c>
      <c r="BE69" s="14">
        <v>0.1</v>
      </c>
      <c r="BF69" s="14">
        <v>0.05</v>
      </c>
      <c r="BG69" s="14">
        <v>0.12</v>
      </c>
      <c r="BH69" s="14">
        <v>0.14000000000000001</v>
      </c>
      <c r="BI69" s="14">
        <v>0.65</v>
      </c>
      <c r="BJ69" s="14">
        <v>0</v>
      </c>
      <c r="BK69" s="14">
        <v>1.9</v>
      </c>
      <c r="BL69" s="14">
        <v>0</v>
      </c>
      <c r="BM69" s="14">
        <v>0.6</v>
      </c>
      <c r="BN69" s="14">
        <v>0</v>
      </c>
      <c r="BO69" s="14">
        <v>0</v>
      </c>
      <c r="BP69" s="14">
        <v>0</v>
      </c>
      <c r="BQ69" s="14">
        <v>0.13</v>
      </c>
      <c r="BR69" s="14">
        <v>0.19</v>
      </c>
      <c r="BS69" s="14">
        <v>1.82</v>
      </c>
      <c r="BT69" s="14">
        <v>0</v>
      </c>
      <c r="BU69" s="14">
        <v>0</v>
      </c>
      <c r="BV69" s="14">
        <v>0.34</v>
      </c>
      <c r="BW69" s="14">
        <v>0.01</v>
      </c>
      <c r="BX69" s="14">
        <v>0</v>
      </c>
      <c r="BY69" s="14">
        <v>0</v>
      </c>
      <c r="BZ69" s="14">
        <v>0</v>
      </c>
      <c r="CA69" s="14">
        <v>0</v>
      </c>
      <c r="CB69" s="14">
        <v>393.69</v>
      </c>
      <c r="CC69" s="11"/>
      <c r="CD69" s="11" t="e">
        <f>$I$69/#REF!*100</f>
        <v>#REF!</v>
      </c>
      <c r="CE69" s="14">
        <v>207.86</v>
      </c>
      <c r="CG69" s="14">
        <v>33.46</v>
      </c>
      <c r="CH69" s="14">
        <v>15.98</v>
      </c>
      <c r="CI69" s="14">
        <v>24.72</v>
      </c>
      <c r="CJ69" s="14">
        <v>2595.9</v>
      </c>
      <c r="CK69" s="14">
        <v>1083.57</v>
      </c>
      <c r="CL69" s="14">
        <v>1839.73</v>
      </c>
      <c r="CM69" s="14">
        <v>70.87</v>
      </c>
      <c r="CN69" s="14">
        <v>40.18</v>
      </c>
      <c r="CO69" s="14">
        <v>55.53</v>
      </c>
      <c r="CP69" s="14">
        <v>13.5</v>
      </c>
      <c r="CQ69" s="14">
        <v>0.45</v>
      </c>
    </row>
    <row r="70" spans="1:95" x14ac:dyDescent="0.25">
      <c r="B70" s="18" t="s">
        <v>157</v>
      </c>
    </row>
    <row r="71" spans="1:95" s="13" customFormat="1" x14ac:dyDescent="0.25">
      <c r="A71" s="19" t="str">
        <f>"1"</f>
        <v>1</v>
      </c>
      <c r="B71" s="20" t="s">
        <v>131</v>
      </c>
      <c r="C71" s="43">
        <v>100</v>
      </c>
      <c r="D71" s="21">
        <v>0.05</v>
      </c>
      <c r="E71" s="21">
        <v>0</v>
      </c>
      <c r="F71" s="21">
        <v>0</v>
      </c>
      <c r="G71" s="21">
        <v>0</v>
      </c>
      <c r="H71" s="21">
        <v>9.35</v>
      </c>
      <c r="I71" s="52">
        <v>38.514959999999995</v>
      </c>
      <c r="J71" s="21">
        <v>0</v>
      </c>
      <c r="K71" s="21">
        <v>0</v>
      </c>
      <c r="L71" s="21">
        <v>0</v>
      </c>
      <c r="M71" s="21">
        <v>0</v>
      </c>
      <c r="N71" s="21">
        <v>0</v>
      </c>
      <c r="O71" s="21">
        <v>9.35</v>
      </c>
      <c r="P71" s="21">
        <v>0</v>
      </c>
      <c r="Q71" s="21">
        <v>0</v>
      </c>
      <c r="R71" s="21">
        <v>0</v>
      </c>
      <c r="S71" s="21">
        <v>0</v>
      </c>
      <c r="T71" s="21">
        <v>0</v>
      </c>
      <c r="U71" s="21">
        <v>0</v>
      </c>
      <c r="V71" s="21">
        <v>0</v>
      </c>
      <c r="W71" s="21">
        <v>0</v>
      </c>
      <c r="X71" s="21">
        <v>0</v>
      </c>
      <c r="Y71" s="21">
        <v>0</v>
      </c>
      <c r="Z71" s="21">
        <v>0</v>
      </c>
      <c r="AA71" s="21">
        <v>0</v>
      </c>
      <c r="AB71" s="21">
        <v>0</v>
      </c>
      <c r="AC71" s="21">
        <v>0</v>
      </c>
      <c r="AD71" s="21">
        <v>0</v>
      </c>
      <c r="AE71" s="21">
        <v>0</v>
      </c>
      <c r="AF71" s="21">
        <v>0</v>
      </c>
      <c r="AG71" s="21">
        <v>0</v>
      </c>
      <c r="AH71" s="21">
        <v>0</v>
      </c>
      <c r="AI71" s="21">
        <v>0</v>
      </c>
      <c r="AJ71" s="13">
        <v>0</v>
      </c>
      <c r="AK71" s="13">
        <v>0</v>
      </c>
      <c r="AL71" s="13">
        <v>0</v>
      </c>
      <c r="AM71" s="13">
        <v>0</v>
      </c>
      <c r="AN71" s="13">
        <v>0</v>
      </c>
      <c r="AO71" s="13">
        <v>0</v>
      </c>
      <c r="AP71" s="13">
        <v>0</v>
      </c>
      <c r="AQ71" s="13">
        <v>0</v>
      </c>
      <c r="AR71" s="13">
        <v>0</v>
      </c>
      <c r="AS71" s="13">
        <v>0</v>
      </c>
      <c r="AT71" s="13">
        <v>0</v>
      </c>
      <c r="AU71" s="13">
        <v>0</v>
      </c>
      <c r="AV71" s="13">
        <v>0</v>
      </c>
      <c r="AW71" s="13">
        <v>0</v>
      </c>
      <c r="AX71" s="13">
        <v>0</v>
      </c>
      <c r="AY71" s="13">
        <v>0</v>
      </c>
      <c r="AZ71" s="13">
        <v>0</v>
      </c>
      <c r="BA71" s="13">
        <v>0</v>
      </c>
      <c r="BB71" s="13">
        <v>0</v>
      </c>
      <c r="BC71" s="13">
        <v>0</v>
      </c>
      <c r="BD71" s="13">
        <v>0</v>
      </c>
      <c r="BE71" s="13">
        <v>0</v>
      </c>
      <c r="BF71" s="13">
        <v>0</v>
      </c>
      <c r="BG71" s="13">
        <v>0</v>
      </c>
      <c r="BH71" s="13">
        <v>0</v>
      </c>
      <c r="BI71" s="13">
        <v>0</v>
      </c>
      <c r="BJ71" s="13">
        <v>0</v>
      </c>
      <c r="BK71" s="13">
        <v>0</v>
      </c>
      <c r="BL71" s="13">
        <v>0</v>
      </c>
      <c r="BM71" s="13">
        <v>0</v>
      </c>
      <c r="BN71" s="13">
        <v>0</v>
      </c>
      <c r="BO71" s="13">
        <v>0</v>
      </c>
      <c r="BP71" s="13">
        <v>0</v>
      </c>
      <c r="BQ71" s="13">
        <v>0</v>
      </c>
      <c r="BR71" s="13">
        <v>0</v>
      </c>
      <c r="BS71" s="13">
        <v>0</v>
      </c>
      <c r="BT71" s="13">
        <v>0</v>
      </c>
      <c r="BU71" s="13">
        <v>0</v>
      </c>
      <c r="BV71" s="13">
        <v>0</v>
      </c>
      <c r="BW71" s="13">
        <v>0</v>
      </c>
      <c r="BX71" s="13">
        <v>0</v>
      </c>
      <c r="BY71" s="13">
        <v>0</v>
      </c>
      <c r="BZ71" s="13">
        <v>0</v>
      </c>
      <c r="CA71" s="13">
        <v>0</v>
      </c>
      <c r="CB71" s="13">
        <v>95.11</v>
      </c>
      <c r="CC71" s="22"/>
      <c r="CD71" s="22"/>
      <c r="CE71" s="13">
        <v>0</v>
      </c>
      <c r="CG71" s="13">
        <v>0</v>
      </c>
      <c r="CH71" s="13">
        <v>0</v>
      </c>
      <c r="CI71" s="13">
        <v>0</v>
      </c>
      <c r="CJ71" s="13">
        <v>0</v>
      </c>
      <c r="CK71" s="13">
        <v>0</v>
      </c>
      <c r="CL71" s="13">
        <v>0</v>
      </c>
      <c r="CM71" s="13">
        <v>0</v>
      </c>
      <c r="CN71" s="13">
        <v>0</v>
      </c>
      <c r="CO71" s="13">
        <v>0</v>
      </c>
      <c r="CP71" s="13">
        <v>0</v>
      </c>
      <c r="CQ71" s="13">
        <v>0</v>
      </c>
    </row>
    <row r="72" spans="1:95" s="14" customFormat="1" x14ac:dyDescent="0.25">
      <c r="A72" s="28"/>
      <c r="B72" s="29" t="s">
        <v>156</v>
      </c>
      <c r="C72" s="44">
        <v>100</v>
      </c>
      <c r="D72" s="30">
        <v>0.05</v>
      </c>
      <c r="E72" s="30">
        <v>0</v>
      </c>
      <c r="F72" s="30">
        <v>0</v>
      </c>
      <c r="G72" s="30">
        <v>0</v>
      </c>
      <c r="H72" s="30">
        <v>9.35</v>
      </c>
      <c r="I72" s="53">
        <v>38.51</v>
      </c>
      <c r="J72" s="30">
        <v>0</v>
      </c>
      <c r="K72" s="30">
        <v>0</v>
      </c>
      <c r="L72" s="30">
        <v>0</v>
      </c>
      <c r="M72" s="30">
        <v>0</v>
      </c>
      <c r="N72" s="30">
        <v>0</v>
      </c>
      <c r="O72" s="30">
        <v>9.35</v>
      </c>
      <c r="P72" s="30">
        <v>0</v>
      </c>
      <c r="Q72" s="30">
        <v>0</v>
      </c>
      <c r="R72" s="30">
        <v>0</v>
      </c>
      <c r="S72" s="30">
        <v>0</v>
      </c>
      <c r="T72" s="30">
        <v>0</v>
      </c>
      <c r="U72" s="30">
        <v>0</v>
      </c>
      <c r="V72" s="30">
        <v>0</v>
      </c>
      <c r="W72" s="30">
        <v>0</v>
      </c>
      <c r="X72" s="30">
        <v>0</v>
      </c>
      <c r="Y72" s="30">
        <v>0</v>
      </c>
      <c r="Z72" s="30">
        <v>0</v>
      </c>
      <c r="AA72" s="30">
        <v>0</v>
      </c>
      <c r="AB72" s="30">
        <v>0</v>
      </c>
      <c r="AC72" s="30">
        <v>0</v>
      </c>
      <c r="AD72" s="30">
        <v>0</v>
      </c>
      <c r="AE72" s="30">
        <v>0</v>
      </c>
      <c r="AF72" s="30">
        <v>0</v>
      </c>
      <c r="AG72" s="30">
        <v>0</v>
      </c>
      <c r="AH72" s="30">
        <v>0</v>
      </c>
      <c r="AI72" s="30">
        <v>0</v>
      </c>
      <c r="AJ72" s="14">
        <v>0</v>
      </c>
      <c r="AK72" s="14">
        <v>0</v>
      </c>
      <c r="AL72" s="14">
        <v>0</v>
      </c>
      <c r="AM72" s="14">
        <v>0</v>
      </c>
      <c r="AN72" s="14">
        <v>0</v>
      </c>
      <c r="AO72" s="14">
        <v>0</v>
      </c>
      <c r="AP72" s="14">
        <v>0</v>
      </c>
      <c r="AQ72" s="14">
        <v>0</v>
      </c>
      <c r="AR72" s="14">
        <v>0</v>
      </c>
      <c r="AS72" s="14">
        <v>0</v>
      </c>
      <c r="AT72" s="14">
        <v>0</v>
      </c>
      <c r="AU72" s="14">
        <v>0</v>
      </c>
      <c r="AV72" s="14">
        <v>0</v>
      </c>
      <c r="AW72" s="14">
        <v>0</v>
      </c>
      <c r="AX72" s="14">
        <v>0</v>
      </c>
      <c r="AY72" s="14">
        <v>0</v>
      </c>
      <c r="AZ72" s="14">
        <v>0</v>
      </c>
      <c r="BA72" s="14">
        <v>0</v>
      </c>
      <c r="BB72" s="14">
        <v>0</v>
      </c>
      <c r="BC72" s="14">
        <v>0</v>
      </c>
      <c r="BD72" s="14">
        <v>0</v>
      </c>
      <c r="BE72" s="14">
        <v>0</v>
      </c>
      <c r="BF72" s="14">
        <v>0</v>
      </c>
      <c r="BG72" s="14">
        <v>0</v>
      </c>
      <c r="BH72" s="14">
        <v>0</v>
      </c>
      <c r="BI72" s="14">
        <v>0</v>
      </c>
      <c r="BJ72" s="14">
        <v>0</v>
      </c>
      <c r="BK72" s="14">
        <v>0</v>
      </c>
      <c r="BL72" s="14">
        <v>0</v>
      </c>
      <c r="BM72" s="14">
        <v>0</v>
      </c>
      <c r="BN72" s="14">
        <v>0</v>
      </c>
      <c r="BO72" s="14">
        <v>0</v>
      </c>
      <c r="BP72" s="14">
        <v>0</v>
      </c>
      <c r="BQ72" s="14">
        <v>0</v>
      </c>
      <c r="BR72" s="14">
        <v>0</v>
      </c>
      <c r="BS72" s="14">
        <v>0</v>
      </c>
      <c r="BT72" s="14">
        <v>0</v>
      </c>
      <c r="BU72" s="14">
        <v>0</v>
      </c>
      <c r="BV72" s="14">
        <v>0</v>
      </c>
      <c r="BW72" s="14">
        <v>0</v>
      </c>
      <c r="BX72" s="14">
        <v>0</v>
      </c>
      <c r="BY72" s="14">
        <v>0</v>
      </c>
      <c r="BZ72" s="14">
        <v>0</v>
      </c>
      <c r="CA72" s="14">
        <v>0</v>
      </c>
      <c r="CB72" s="14">
        <v>95.11</v>
      </c>
      <c r="CC72" s="11"/>
      <c r="CD72" s="11" t="e">
        <f>$I$72/#REF!*100</f>
        <v>#REF!</v>
      </c>
      <c r="CE72" s="14">
        <v>0</v>
      </c>
      <c r="CG72" s="14">
        <v>0</v>
      </c>
      <c r="CH72" s="14">
        <v>0</v>
      </c>
      <c r="CI72" s="14">
        <v>0</v>
      </c>
      <c r="CJ72" s="14">
        <v>0</v>
      </c>
      <c r="CK72" s="14">
        <v>0</v>
      </c>
      <c r="CL72" s="14">
        <v>0</v>
      </c>
      <c r="CM72" s="14">
        <v>0</v>
      </c>
      <c r="CN72" s="14">
        <v>0</v>
      </c>
      <c r="CO72" s="14">
        <v>0</v>
      </c>
      <c r="CP72" s="14">
        <v>0</v>
      </c>
      <c r="CQ72" s="14">
        <v>0</v>
      </c>
    </row>
    <row r="73" spans="1:95" x14ac:dyDescent="0.25">
      <c r="B73" s="18" t="s">
        <v>109</v>
      </c>
    </row>
    <row r="74" spans="1:95" s="26" customFormat="1" x14ac:dyDescent="0.25">
      <c r="A74" s="23" t="str">
        <f>"-"</f>
        <v>-</v>
      </c>
      <c r="B74" s="24" t="s">
        <v>110</v>
      </c>
      <c r="C74" s="42" t="str">
        <f>"20"</f>
        <v>20</v>
      </c>
      <c r="D74" s="25">
        <v>1.32</v>
      </c>
      <c r="E74" s="25">
        <v>0</v>
      </c>
      <c r="F74" s="25">
        <v>0.13</v>
      </c>
      <c r="G74" s="25">
        <v>0.13</v>
      </c>
      <c r="H74" s="25">
        <v>9.3800000000000008</v>
      </c>
      <c r="I74" s="51">
        <v>44.780199999999994</v>
      </c>
      <c r="J74" s="25">
        <v>0</v>
      </c>
      <c r="K74" s="25">
        <v>0</v>
      </c>
      <c r="L74" s="25">
        <v>0</v>
      </c>
      <c r="M74" s="25">
        <v>0</v>
      </c>
      <c r="N74" s="25">
        <v>0.22</v>
      </c>
      <c r="O74" s="25">
        <v>9.1199999999999992</v>
      </c>
      <c r="P74" s="25">
        <v>0.04</v>
      </c>
      <c r="Q74" s="25">
        <v>0</v>
      </c>
      <c r="R74" s="25">
        <v>0</v>
      </c>
      <c r="S74" s="25">
        <v>0</v>
      </c>
      <c r="T74" s="25">
        <v>0.36</v>
      </c>
      <c r="U74" s="25">
        <v>0</v>
      </c>
      <c r="V74" s="25">
        <v>0</v>
      </c>
      <c r="W74" s="25">
        <v>0</v>
      </c>
      <c r="X74" s="25">
        <v>0</v>
      </c>
      <c r="Y74" s="25">
        <v>0</v>
      </c>
      <c r="Z74" s="25">
        <v>0</v>
      </c>
      <c r="AA74" s="25">
        <v>0</v>
      </c>
      <c r="AB74" s="25">
        <v>0</v>
      </c>
      <c r="AC74" s="25">
        <v>0</v>
      </c>
      <c r="AD74" s="25">
        <v>0</v>
      </c>
      <c r="AE74" s="25">
        <v>0</v>
      </c>
      <c r="AF74" s="25">
        <v>0</v>
      </c>
      <c r="AG74" s="25">
        <v>0</v>
      </c>
      <c r="AH74" s="25">
        <v>0</v>
      </c>
      <c r="AI74" s="25">
        <v>0</v>
      </c>
      <c r="AJ74" s="26">
        <v>0</v>
      </c>
      <c r="AK74" s="26">
        <v>63.86</v>
      </c>
      <c r="AL74" s="26">
        <v>66.47</v>
      </c>
      <c r="AM74" s="26">
        <v>101.79</v>
      </c>
      <c r="AN74" s="26">
        <v>33.76</v>
      </c>
      <c r="AO74" s="26">
        <v>20.010000000000002</v>
      </c>
      <c r="AP74" s="26">
        <v>40.020000000000003</v>
      </c>
      <c r="AQ74" s="26">
        <v>15.14</v>
      </c>
      <c r="AR74" s="26">
        <v>72.38</v>
      </c>
      <c r="AS74" s="26">
        <v>44.89</v>
      </c>
      <c r="AT74" s="26">
        <v>62.64</v>
      </c>
      <c r="AU74" s="26">
        <v>51.68</v>
      </c>
      <c r="AV74" s="26">
        <v>27.14</v>
      </c>
      <c r="AW74" s="26">
        <v>48.02</v>
      </c>
      <c r="AX74" s="26">
        <v>401.59</v>
      </c>
      <c r="AY74" s="26">
        <v>0</v>
      </c>
      <c r="AZ74" s="26">
        <v>130.85</v>
      </c>
      <c r="BA74" s="26">
        <v>56.9</v>
      </c>
      <c r="BB74" s="26">
        <v>37.76</v>
      </c>
      <c r="BC74" s="26">
        <v>29.93</v>
      </c>
      <c r="BD74" s="26">
        <v>0</v>
      </c>
      <c r="BE74" s="26">
        <v>0</v>
      </c>
      <c r="BF74" s="26">
        <v>0</v>
      </c>
      <c r="BG74" s="26">
        <v>0</v>
      </c>
      <c r="BH74" s="26">
        <v>0</v>
      </c>
      <c r="BI74" s="26">
        <v>0</v>
      </c>
      <c r="BJ74" s="26">
        <v>0</v>
      </c>
      <c r="BK74" s="26">
        <v>0.02</v>
      </c>
      <c r="BL74" s="26">
        <v>0</v>
      </c>
      <c r="BM74" s="26">
        <v>0</v>
      </c>
      <c r="BN74" s="26">
        <v>0</v>
      </c>
      <c r="BO74" s="26">
        <v>0</v>
      </c>
      <c r="BP74" s="26">
        <v>0</v>
      </c>
      <c r="BQ74" s="26">
        <v>0</v>
      </c>
      <c r="BR74" s="26">
        <v>0</v>
      </c>
      <c r="BS74" s="26">
        <v>0.01</v>
      </c>
      <c r="BT74" s="26">
        <v>0</v>
      </c>
      <c r="BU74" s="26">
        <v>0</v>
      </c>
      <c r="BV74" s="26">
        <v>0.06</v>
      </c>
      <c r="BW74" s="26">
        <v>0</v>
      </c>
      <c r="BX74" s="26">
        <v>0</v>
      </c>
      <c r="BY74" s="26">
        <v>0</v>
      </c>
      <c r="BZ74" s="26">
        <v>0</v>
      </c>
      <c r="CA74" s="26">
        <v>0</v>
      </c>
      <c r="CB74" s="26">
        <v>7.82</v>
      </c>
      <c r="CC74" s="27"/>
      <c r="CD74" s="27"/>
      <c r="CE74" s="26">
        <v>0</v>
      </c>
      <c r="CG74" s="26">
        <v>0</v>
      </c>
      <c r="CH74" s="26">
        <v>0</v>
      </c>
      <c r="CI74" s="26">
        <v>0</v>
      </c>
      <c r="CJ74" s="26">
        <v>380</v>
      </c>
      <c r="CK74" s="26">
        <v>146.4</v>
      </c>
      <c r="CL74" s="26">
        <v>263.2</v>
      </c>
      <c r="CM74" s="26">
        <v>3.04</v>
      </c>
      <c r="CN74" s="26">
        <v>3.04</v>
      </c>
      <c r="CO74" s="26">
        <v>3.04</v>
      </c>
      <c r="CP74" s="26">
        <v>0</v>
      </c>
      <c r="CQ74" s="26">
        <v>0</v>
      </c>
    </row>
    <row r="75" spans="1:95" s="26" customFormat="1" x14ac:dyDescent="0.25">
      <c r="A75" s="23" t="str">
        <f>"-"</f>
        <v>-</v>
      </c>
      <c r="B75" s="24" t="s">
        <v>111</v>
      </c>
      <c r="C75" s="42" t="str">
        <f>"20"</f>
        <v>20</v>
      </c>
      <c r="D75" s="25">
        <v>1.32</v>
      </c>
      <c r="E75" s="25">
        <v>0</v>
      </c>
      <c r="F75" s="25">
        <v>0.24</v>
      </c>
      <c r="G75" s="25">
        <v>0.24</v>
      </c>
      <c r="H75" s="25">
        <v>8.34</v>
      </c>
      <c r="I75" s="51">
        <v>38.676000000000002</v>
      </c>
      <c r="J75" s="25">
        <v>0.04</v>
      </c>
      <c r="K75" s="25">
        <v>0</v>
      </c>
      <c r="L75" s="25">
        <v>0</v>
      </c>
      <c r="M75" s="25">
        <v>0</v>
      </c>
      <c r="N75" s="25">
        <v>0.24</v>
      </c>
      <c r="O75" s="25">
        <v>6.44</v>
      </c>
      <c r="P75" s="25">
        <v>1.66</v>
      </c>
      <c r="Q75" s="25">
        <v>0</v>
      </c>
      <c r="R75" s="25">
        <v>0</v>
      </c>
      <c r="S75" s="25">
        <v>0.2</v>
      </c>
      <c r="T75" s="25">
        <v>0.5</v>
      </c>
      <c r="U75" s="25">
        <v>122</v>
      </c>
      <c r="V75" s="25">
        <v>49</v>
      </c>
      <c r="W75" s="25">
        <v>7</v>
      </c>
      <c r="X75" s="25">
        <v>9.4</v>
      </c>
      <c r="Y75" s="25">
        <v>31.6</v>
      </c>
      <c r="Z75" s="25">
        <v>0.78</v>
      </c>
      <c r="AA75" s="25">
        <v>0</v>
      </c>
      <c r="AB75" s="25">
        <v>1</v>
      </c>
      <c r="AC75" s="25">
        <v>0.2</v>
      </c>
      <c r="AD75" s="25">
        <v>0.28000000000000003</v>
      </c>
      <c r="AE75" s="25">
        <v>0.04</v>
      </c>
      <c r="AF75" s="25">
        <v>0.02</v>
      </c>
      <c r="AG75" s="25">
        <v>0.14000000000000001</v>
      </c>
      <c r="AH75" s="25">
        <v>0.4</v>
      </c>
      <c r="AI75" s="25">
        <v>0</v>
      </c>
      <c r="AJ75" s="26">
        <v>0</v>
      </c>
      <c r="AK75" s="26">
        <v>64.400000000000006</v>
      </c>
      <c r="AL75" s="26">
        <v>49.6</v>
      </c>
      <c r="AM75" s="26">
        <v>85.4</v>
      </c>
      <c r="AN75" s="26">
        <v>44.6</v>
      </c>
      <c r="AO75" s="26">
        <v>18.600000000000001</v>
      </c>
      <c r="AP75" s="26">
        <v>39.6</v>
      </c>
      <c r="AQ75" s="26">
        <v>16</v>
      </c>
      <c r="AR75" s="26">
        <v>74.2</v>
      </c>
      <c r="AS75" s="26">
        <v>59.4</v>
      </c>
      <c r="AT75" s="26">
        <v>58.2</v>
      </c>
      <c r="AU75" s="26">
        <v>92.8</v>
      </c>
      <c r="AV75" s="26">
        <v>24.8</v>
      </c>
      <c r="AW75" s="26">
        <v>62</v>
      </c>
      <c r="AX75" s="26">
        <v>311.8</v>
      </c>
      <c r="AY75" s="26">
        <v>0</v>
      </c>
      <c r="AZ75" s="26">
        <v>105.2</v>
      </c>
      <c r="BA75" s="26">
        <v>58.2</v>
      </c>
      <c r="BB75" s="26">
        <v>36</v>
      </c>
      <c r="BC75" s="26">
        <v>26</v>
      </c>
      <c r="BD75" s="26">
        <v>0</v>
      </c>
      <c r="BE75" s="26">
        <v>0</v>
      </c>
      <c r="BF75" s="26">
        <v>0</v>
      </c>
      <c r="BG75" s="26">
        <v>0</v>
      </c>
      <c r="BH75" s="26">
        <v>0</v>
      </c>
      <c r="BI75" s="26">
        <v>0</v>
      </c>
      <c r="BJ75" s="26">
        <v>0</v>
      </c>
      <c r="BK75" s="26">
        <v>0.03</v>
      </c>
      <c r="BL75" s="26">
        <v>0</v>
      </c>
      <c r="BM75" s="26">
        <v>0</v>
      </c>
      <c r="BN75" s="26">
        <v>0</v>
      </c>
      <c r="BO75" s="26">
        <v>0</v>
      </c>
      <c r="BP75" s="26">
        <v>0</v>
      </c>
      <c r="BQ75" s="26">
        <v>0</v>
      </c>
      <c r="BR75" s="26">
        <v>0</v>
      </c>
      <c r="BS75" s="26">
        <v>0.02</v>
      </c>
      <c r="BT75" s="26">
        <v>0</v>
      </c>
      <c r="BU75" s="26">
        <v>0</v>
      </c>
      <c r="BV75" s="26">
        <v>0.1</v>
      </c>
      <c r="BW75" s="26">
        <v>0.02</v>
      </c>
      <c r="BX75" s="26">
        <v>0</v>
      </c>
      <c r="BY75" s="26">
        <v>0</v>
      </c>
      <c r="BZ75" s="26">
        <v>0</v>
      </c>
      <c r="CA75" s="26">
        <v>0</v>
      </c>
      <c r="CB75" s="26">
        <v>9.4</v>
      </c>
      <c r="CC75" s="27"/>
      <c r="CD75" s="27"/>
      <c r="CE75" s="26">
        <v>0.17</v>
      </c>
      <c r="CG75" s="26">
        <v>1</v>
      </c>
      <c r="CH75" s="26">
        <v>1</v>
      </c>
      <c r="CI75" s="26">
        <v>1</v>
      </c>
      <c r="CJ75" s="26">
        <v>190</v>
      </c>
      <c r="CK75" s="26">
        <v>73.2</v>
      </c>
      <c r="CL75" s="26">
        <v>131.6</v>
      </c>
      <c r="CM75" s="26">
        <v>1.9</v>
      </c>
      <c r="CN75" s="26">
        <v>1.58</v>
      </c>
      <c r="CO75" s="26">
        <v>1.74</v>
      </c>
      <c r="CP75" s="26">
        <v>0</v>
      </c>
      <c r="CQ75" s="26">
        <v>0</v>
      </c>
    </row>
    <row r="76" spans="1:95" s="26" customFormat="1" x14ac:dyDescent="0.25">
      <c r="A76" s="23" t="str">
        <f>"6/10"</f>
        <v>6/10</v>
      </c>
      <c r="B76" s="24" t="s">
        <v>112</v>
      </c>
      <c r="C76" s="42" t="s">
        <v>170</v>
      </c>
      <c r="D76" s="25">
        <v>0.92</v>
      </c>
      <c r="E76" s="25">
        <v>0</v>
      </c>
      <c r="F76" s="25">
        <v>0.05</v>
      </c>
      <c r="G76" s="25">
        <v>0.05</v>
      </c>
      <c r="H76" s="25">
        <v>20.86</v>
      </c>
      <c r="I76" s="51">
        <v>78.839027999999999</v>
      </c>
      <c r="J76" s="25">
        <v>0.02</v>
      </c>
      <c r="K76" s="25">
        <v>0</v>
      </c>
      <c r="L76" s="25">
        <v>0</v>
      </c>
      <c r="M76" s="25">
        <v>0</v>
      </c>
      <c r="N76" s="25">
        <v>17.27</v>
      </c>
      <c r="O76" s="25">
        <v>0.51</v>
      </c>
      <c r="P76" s="25">
        <v>3.08</v>
      </c>
      <c r="Q76" s="25">
        <v>0</v>
      </c>
      <c r="R76" s="25">
        <v>0</v>
      </c>
      <c r="S76" s="25">
        <v>0.27</v>
      </c>
      <c r="T76" s="25">
        <v>0.73</v>
      </c>
      <c r="U76" s="25">
        <v>3.12</v>
      </c>
      <c r="V76" s="25">
        <v>306.24</v>
      </c>
      <c r="W76" s="25">
        <v>28.2</v>
      </c>
      <c r="X76" s="25">
        <v>17.96</v>
      </c>
      <c r="Y76" s="25">
        <v>24.44</v>
      </c>
      <c r="Z76" s="25">
        <v>0.57999999999999996</v>
      </c>
      <c r="AA76" s="25">
        <v>0</v>
      </c>
      <c r="AB76" s="25">
        <v>567</v>
      </c>
      <c r="AC76" s="25">
        <v>104.94</v>
      </c>
      <c r="AD76" s="25">
        <v>0.99</v>
      </c>
      <c r="AE76" s="25">
        <v>0.02</v>
      </c>
      <c r="AF76" s="25">
        <v>0.03</v>
      </c>
      <c r="AG76" s="25">
        <v>0.46</v>
      </c>
      <c r="AH76" s="25">
        <v>0.7</v>
      </c>
      <c r="AI76" s="25">
        <v>0.28999999999999998</v>
      </c>
      <c r="AJ76" s="26">
        <v>0</v>
      </c>
      <c r="AK76" s="26">
        <v>0.01</v>
      </c>
      <c r="AL76" s="26">
        <v>0.01</v>
      </c>
      <c r="AM76" s="26">
        <v>0.01</v>
      </c>
      <c r="AN76" s="26">
        <v>0.02</v>
      </c>
      <c r="AO76" s="26">
        <v>0</v>
      </c>
      <c r="AP76" s="26">
        <v>0.01</v>
      </c>
      <c r="AQ76" s="26">
        <v>0</v>
      </c>
      <c r="AR76" s="26">
        <v>0.01</v>
      </c>
      <c r="AS76" s="26">
        <v>0.01</v>
      </c>
      <c r="AT76" s="26">
        <v>0.01</v>
      </c>
      <c r="AU76" s="26">
        <v>0.05</v>
      </c>
      <c r="AV76" s="26">
        <v>0</v>
      </c>
      <c r="AW76" s="26">
        <v>0.01</v>
      </c>
      <c r="AX76" s="26">
        <v>0.02</v>
      </c>
      <c r="AY76" s="26">
        <v>0</v>
      </c>
      <c r="AZ76" s="26">
        <v>0.01</v>
      </c>
      <c r="BA76" s="26">
        <v>0.01</v>
      </c>
      <c r="BB76" s="26">
        <v>0.01</v>
      </c>
      <c r="BC76" s="26">
        <v>0</v>
      </c>
      <c r="BD76" s="26">
        <v>0</v>
      </c>
      <c r="BE76" s="26">
        <v>0</v>
      </c>
      <c r="BF76" s="26">
        <v>0</v>
      </c>
      <c r="BG76" s="26">
        <v>0</v>
      </c>
      <c r="BH76" s="26">
        <v>0</v>
      </c>
      <c r="BI76" s="26">
        <v>0</v>
      </c>
      <c r="BJ76" s="26">
        <v>0</v>
      </c>
      <c r="BK76" s="26">
        <v>0</v>
      </c>
      <c r="BL76" s="26">
        <v>0</v>
      </c>
      <c r="BM76" s="26">
        <v>0</v>
      </c>
      <c r="BN76" s="26">
        <v>0</v>
      </c>
      <c r="BO76" s="26">
        <v>0</v>
      </c>
      <c r="BP76" s="26">
        <v>0</v>
      </c>
      <c r="BQ76" s="26">
        <v>0</v>
      </c>
      <c r="BR76" s="26">
        <v>0</v>
      </c>
      <c r="BS76" s="26">
        <v>0.01</v>
      </c>
      <c r="BT76" s="26">
        <v>0</v>
      </c>
      <c r="BU76" s="26">
        <v>0</v>
      </c>
      <c r="BV76" s="26">
        <v>0.01</v>
      </c>
      <c r="BW76" s="26">
        <v>0</v>
      </c>
      <c r="BX76" s="26">
        <v>0</v>
      </c>
      <c r="BY76" s="26">
        <v>0</v>
      </c>
      <c r="BZ76" s="26">
        <v>0</v>
      </c>
      <c r="CA76" s="26">
        <v>0</v>
      </c>
      <c r="CB76" s="26">
        <v>192.61</v>
      </c>
      <c r="CC76" s="27"/>
      <c r="CD76" s="27"/>
      <c r="CE76" s="26">
        <v>94.5</v>
      </c>
      <c r="CG76" s="26">
        <v>3.29</v>
      </c>
      <c r="CH76" s="26">
        <v>3.29</v>
      </c>
      <c r="CI76" s="26">
        <v>3.29</v>
      </c>
      <c r="CJ76" s="26">
        <v>378.75</v>
      </c>
      <c r="CK76" s="26">
        <v>144.15</v>
      </c>
      <c r="CL76" s="26">
        <v>261.45</v>
      </c>
      <c r="CM76" s="26">
        <v>34.950000000000003</v>
      </c>
      <c r="CN76" s="26">
        <v>20.78</v>
      </c>
      <c r="CO76" s="26">
        <v>27.86</v>
      </c>
      <c r="CP76" s="26">
        <v>9</v>
      </c>
      <c r="CQ76" s="26">
        <v>0</v>
      </c>
    </row>
    <row r="77" spans="1:95" s="26" customFormat="1" ht="31.5" x14ac:dyDescent="0.25">
      <c r="A77" s="23" t="str">
        <f>"16/2"</f>
        <v>16/2</v>
      </c>
      <c r="B77" s="24" t="s">
        <v>132</v>
      </c>
      <c r="C77" s="42" t="str">
        <f>"180"</f>
        <v>180</v>
      </c>
      <c r="D77" s="25">
        <v>3.79</v>
      </c>
      <c r="E77" s="25">
        <v>5.74</v>
      </c>
      <c r="F77" s="25">
        <v>2.21</v>
      </c>
      <c r="G77" s="25">
        <v>2.21</v>
      </c>
      <c r="H77" s="25">
        <v>15.83</v>
      </c>
      <c r="I77" s="51">
        <v>94.580351999999976</v>
      </c>
      <c r="J77" s="25">
        <v>0.28999999999999998</v>
      </c>
      <c r="K77" s="25">
        <v>1.17</v>
      </c>
      <c r="L77" s="25">
        <v>0</v>
      </c>
      <c r="M77" s="25">
        <v>0</v>
      </c>
      <c r="N77" s="25">
        <v>2.15</v>
      </c>
      <c r="O77" s="25">
        <v>11.29</v>
      </c>
      <c r="P77" s="25">
        <v>2.38</v>
      </c>
      <c r="Q77" s="25">
        <v>0</v>
      </c>
      <c r="R77" s="25">
        <v>0</v>
      </c>
      <c r="S77" s="25">
        <v>0.11</v>
      </c>
      <c r="T77" s="25">
        <v>1.3</v>
      </c>
      <c r="U77" s="25">
        <v>146.22999999999999</v>
      </c>
      <c r="V77" s="25">
        <v>353.65</v>
      </c>
      <c r="W77" s="25">
        <v>24.89</v>
      </c>
      <c r="X77" s="25">
        <v>26.14</v>
      </c>
      <c r="Y77" s="25">
        <v>71.33</v>
      </c>
      <c r="Z77" s="25">
        <v>1.38</v>
      </c>
      <c r="AA77" s="25">
        <v>0</v>
      </c>
      <c r="AB77" s="25">
        <v>785.38</v>
      </c>
      <c r="AC77" s="25">
        <v>145.37</v>
      </c>
      <c r="AD77" s="25">
        <v>0.97</v>
      </c>
      <c r="AE77" s="25">
        <v>0.14000000000000001</v>
      </c>
      <c r="AF77" s="25">
        <v>0.05</v>
      </c>
      <c r="AG77" s="25">
        <v>0.74</v>
      </c>
      <c r="AH77" s="25">
        <v>1.7</v>
      </c>
      <c r="AI77" s="25">
        <v>3.31</v>
      </c>
      <c r="AJ77" s="26">
        <v>0</v>
      </c>
      <c r="AK77" s="26">
        <v>154.38999999999999</v>
      </c>
      <c r="AL77" s="26">
        <v>170.41</v>
      </c>
      <c r="AM77" s="26">
        <v>253.6</v>
      </c>
      <c r="AN77" s="26">
        <v>242.59</v>
      </c>
      <c r="AO77" s="26">
        <v>33.090000000000003</v>
      </c>
      <c r="AP77" s="26">
        <v>134.91</v>
      </c>
      <c r="AQ77" s="26">
        <v>44.31</v>
      </c>
      <c r="AR77" s="26">
        <v>159.19</v>
      </c>
      <c r="AS77" s="26">
        <v>152.27000000000001</v>
      </c>
      <c r="AT77" s="26">
        <v>287.39999999999998</v>
      </c>
      <c r="AU77" s="26">
        <v>348.5</v>
      </c>
      <c r="AV77" s="26">
        <v>70.86</v>
      </c>
      <c r="AW77" s="26">
        <v>150.58000000000001</v>
      </c>
      <c r="AX77" s="26">
        <v>541.98</v>
      </c>
      <c r="AY77" s="26">
        <v>0</v>
      </c>
      <c r="AZ77" s="26">
        <v>105.84</v>
      </c>
      <c r="BA77" s="26">
        <v>129.97</v>
      </c>
      <c r="BB77" s="26">
        <v>109.23</v>
      </c>
      <c r="BC77" s="26">
        <v>40.71</v>
      </c>
      <c r="BD77" s="26">
        <v>0</v>
      </c>
      <c r="BE77" s="26">
        <v>0</v>
      </c>
      <c r="BF77" s="26">
        <v>0</v>
      </c>
      <c r="BG77" s="26">
        <v>0</v>
      </c>
      <c r="BH77" s="26">
        <v>0</v>
      </c>
      <c r="BI77" s="26">
        <v>0</v>
      </c>
      <c r="BJ77" s="26">
        <v>0</v>
      </c>
      <c r="BK77" s="26">
        <v>0.16</v>
      </c>
      <c r="BL77" s="26">
        <v>0</v>
      </c>
      <c r="BM77" s="26">
        <v>0.08</v>
      </c>
      <c r="BN77" s="26">
        <v>0.01</v>
      </c>
      <c r="BO77" s="26">
        <v>0.01</v>
      </c>
      <c r="BP77" s="26">
        <v>0</v>
      </c>
      <c r="BQ77" s="26">
        <v>0</v>
      </c>
      <c r="BR77" s="26">
        <v>0</v>
      </c>
      <c r="BS77" s="26">
        <v>0.53</v>
      </c>
      <c r="BT77" s="26">
        <v>0</v>
      </c>
      <c r="BU77" s="26">
        <v>0</v>
      </c>
      <c r="BV77" s="26">
        <v>1.2</v>
      </c>
      <c r="BW77" s="26">
        <v>0.02</v>
      </c>
      <c r="BX77" s="26">
        <v>0</v>
      </c>
      <c r="BY77" s="26">
        <v>0</v>
      </c>
      <c r="BZ77" s="26">
        <v>0</v>
      </c>
      <c r="CA77" s="26">
        <v>0</v>
      </c>
      <c r="CB77" s="26">
        <v>165.24</v>
      </c>
      <c r="CC77" s="27"/>
      <c r="CD77" s="27"/>
      <c r="CE77" s="26">
        <v>130.9</v>
      </c>
      <c r="CG77" s="26">
        <v>16.63</v>
      </c>
      <c r="CH77" s="26">
        <v>10.63</v>
      </c>
      <c r="CI77" s="26">
        <v>13.63</v>
      </c>
      <c r="CJ77" s="26">
        <v>848.2</v>
      </c>
      <c r="CK77" s="26">
        <v>432.64</v>
      </c>
      <c r="CL77" s="26">
        <v>640.41999999999996</v>
      </c>
      <c r="CM77" s="26">
        <v>30.13</v>
      </c>
      <c r="CN77" s="26">
        <v>15.86</v>
      </c>
      <c r="CO77" s="26">
        <v>23</v>
      </c>
      <c r="CP77" s="26">
        <v>0</v>
      </c>
      <c r="CQ77" s="26">
        <v>0.36</v>
      </c>
    </row>
    <row r="78" spans="1:95" s="26" customFormat="1" ht="31.5" x14ac:dyDescent="0.25">
      <c r="A78" s="23" t="str">
        <f>"46/3"</f>
        <v>46/3</v>
      </c>
      <c r="B78" s="24" t="s">
        <v>133</v>
      </c>
      <c r="C78" s="42" t="s">
        <v>176</v>
      </c>
      <c r="D78" s="25">
        <v>5.3</v>
      </c>
      <c r="E78" s="25">
        <v>0.03</v>
      </c>
      <c r="F78" s="25">
        <v>2.98</v>
      </c>
      <c r="G78" s="25">
        <v>0.66</v>
      </c>
      <c r="H78" s="25">
        <v>34.11</v>
      </c>
      <c r="I78" s="51">
        <v>183.94017449999998</v>
      </c>
      <c r="J78" s="25">
        <v>1.87</v>
      </c>
      <c r="K78" s="25">
        <v>0.08</v>
      </c>
      <c r="L78" s="25">
        <v>0</v>
      </c>
      <c r="M78" s="25">
        <v>0</v>
      </c>
      <c r="N78" s="25">
        <v>0.97</v>
      </c>
      <c r="O78" s="25">
        <v>31.42</v>
      </c>
      <c r="P78" s="25">
        <v>1.72</v>
      </c>
      <c r="Q78" s="25">
        <v>0</v>
      </c>
      <c r="R78" s="25">
        <v>0</v>
      </c>
      <c r="S78" s="25">
        <v>0</v>
      </c>
      <c r="T78" s="25">
        <v>0.68</v>
      </c>
      <c r="U78" s="25">
        <v>147.26</v>
      </c>
      <c r="V78" s="25">
        <v>56.22</v>
      </c>
      <c r="W78" s="25">
        <v>10.53</v>
      </c>
      <c r="X78" s="25">
        <v>7.17</v>
      </c>
      <c r="Y78" s="25">
        <v>39.83</v>
      </c>
      <c r="Z78" s="25">
        <v>0.73</v>
      </c>
      <c r="AA78" s="25">
        <v>9</v>
      </c>
      <c r="AB78" s="25">
        <v>9</v>
      </c>
      <c r="AC78" s="25">
        <v>16.88</v>
      </c>
      <c r="AD78" s="25">
        <v>0.8</v>
      </c>
      <c r="AE78" s="25">
        <v>0.06</v>
      </c>
      <c r="AF78" s="25">
        <v>0.02</v>
      </c>
      <c r="AG78" s="25">
        <v>0.49</v>
      </c>
      <c r="AH78" s="25">
        <v>1.49</v>
      </c>
      <c r="AI78" s="25">
        <v>0</v>
      </c>
      <c r="AJ78" s="26">
        <v>0</v>
      </c>
      <c r="AK78" s="26">
        <v>229.67</v>
      </c>
      <c r="AL78" s="26">
        <v>209.98</v>
      </c>
      <c r="AM78" s="26">
        <v>393.39</v>
      </c>
      <c r="AN78" s="26">
        <v>122.87</v>
      </c>
      <c r="AO78" s="26">
        <v>74.91</v>
      </c>
      <c r="AP78" s="26">
        <v>152.19</v>
      </c>
      <c r="AQ78" s="26">
        <v>49.94</v>
      </c>
      <c r="AR78" s="26">
        <v>244.06</v>
      </c>
      <c r="AS78" s="26">
        <v>161.38999999999999</v>
      </c>
      <c r="AT78" s="26">
        <v>194.59</v>
      </c>
      <c r="AU78" s="26">
        <v>166.92</v>
      </c>
      <c r="AV78" s="26">
        <v>98.07</v>
      </c>
      <c r="AW78" s="26">
        <v>170.55</v>
      </c>
      <c r="AX78" s="26">
        <v>1497.86</v>
      </c>
      <c r="AY78" s="26">
        <v>0</v>
      </c>
      <c r="AZ78" s="26">
        <v>471.98</v>
      </c>
      <c r="BA78" s="26">
        <v>244.48</v>
      </c>
      <c r="BB78" s="26">
        <v>122.77</v>
      </c>
      <c r="BC78" s="26">
        <v>97.19</v>
      </c>
      <c r="BD78" s="26">
        <v>0.09</v>
      </c>
      <c r="BE78" s="26">
        <v>0.04</v>
      </c>
      <c r="BF78" s="26">
        <v>0.02</v>
      </c>
      <c r="BG78" s="26">
        <v>0.05</v>
      </c>
      <c r="BH78" s="26">
        <v>0.06</v>
      </c>
      <c r="BI78" s="26">
        <v>0.26</v>
      </c>
      <c r="BJ78" s="26">
        <v>0</v>
      </c>
      <c r="BK78" s="26">
        <v>0.81</v>
      </c>
      <c r="BL78" s="26">
        <v>0</v>
      </c>
      <c r="BM78" s="26">
        <v>0.23</v>
      </c>
      <c r="BN78" s="26">
        <v>0</v>
      </c>
      <c r="BO78" s="26">
        <v>0</v>
      </c>
      <c r="BP78" s="26">
        <v>0</v>
      </c>
      <c r="BQ78" s="26">
        <v>0.05</v>
      </c>
      <c r="BR78" s="26">
        <v>0.08</v>
      </c>
      <c r="BS78" s="26">
        <v>0.6</v>
      </c>
      <c r="BT78" s="26">
        <v>0</v>
      </c>
      <c r="BU78" s="26">
        <v>0</v>
      </c>
      <c r="BV78" s="26">
        <v>0.24</v>
      </c>
      <c r="BW78" s="26">
        <v>0.01</v>
      </c>
      <c r="BX78" s="26">
        <v>0</v>
      </c>
      <c r="BY78" s="26">
        <v>0</v>
      </c>
      <c r="BZ78" s="26">
        <v>0</v>
      </c>
      <c r="CA78" s="26">
        <v>0</v>
      </c>
      <c r="CB78" s="26">
        <v>7.57</v>
      </c>
      <c r="CC78" s="27"/>
      <c r="CD78" s="27"/>
      <c r="CE78" s="26">
        <v>10.5</v>
      </c>
      <c r="CG78" s="26">
        <v>12.73</v>
      </c>
      <c r="CH78" s="26">
        <v>6.64</v>
      </c>
      <c r="CI78" s="26">
        <v>9.69</v>
      </c>
      <c r="CJ78" s="26">
        <v>295.86</v>
      </c>
      <c r="CK78" s="26">
        <v>292.32</v>
      </c>
      <c r="CL78" s="26">
        <v>294.08999999999997</v>
      </c>
      <c r="CM78" s="26">
        <v>7.49</v>
      </c>
      <c r="CN78" s="26">
        <v>3.81</v>
      </c>
      <c r="CO78" s="26">
        <v>5.65</v>
      </c>
      <c r="CP78" s="26">
        <v>0</v>
      </c>
      <c r="CQ78" s="26">
        <v>0.38</v>
      </c>
    </row>
    <row r="79" spans="1:95" s="13" customFormat="1" ht="31.5" x14ac:dyDescent="0.25">
      <c r="A79" s="19" t="str">
        <f>"1/27"</f>
        <v>1/27</v>
      </c>
      <c r="B79" s="20" t="s">
        <v>138</v>
      </c>
      <c r="C79" s="43" t="str">
        <f>"70"</f>
        <v>70</v>
      </c>
      <c r="D79" s="21">
        <v>11.89</v>
      </c>
      <c r="E79" s="21">
        <v>10.32</v>
      </c>
      <c r="F79" s="21">
        <v>14.19</v>
      </c>
      <c r="G79" s="21">
        <v>4.3499999999999996</v>
      </c>
      <c r="H79" s="21">
        <v>9.19</v>
      </c>
      <c r="I79" s="52">
        <v>211.52751339999998</v>
      </c>
      <c r="J79" s="21">
        <v>3.66</v>
      </c>
      <c r="K79" s="21">
        <v>2.73</v>
      </c>
      <c r="L79" s="21">
        <v>0</v>
      </c>
      <c r="M79" s="21">
        <v>0</v>
      </c>
      <c r="N79" s="21">
        <v>0.63</v>
      </c>
      <c r="O79" s="21">
        <v>7.88</v>
      </c>
      <c r="P79" s="21">
        <v>0.67</v>
      </c>
      <c r="Q79" s="21">
        <v>0</v>
      </c>
      <c r="R79" s="21">
        <v>0</v>
      </c>
      <c r="S79" s="21">
        <v>0.08</v>
      </c>
      <c r="T79" s="21">
        <v>1.24</v>
      </c>
      <c r="U79" s="21">
        <v>203.16</v>
      </c>
      <c r="V79" s="21">
        <v>164.2</v>
      </c>
      <c r="W79" s="21">
        <v>12.55</v>
      </c>
      <c r="X79" s="21">
        <v>16.7</v>
      </c>
      <c r="Y79" s="21">
        <v>113.8</v>
      </c>
      <c r="Z79" s="21">
        <v>1.6</v>
      </c>
      <c r="AA79" s="21">
        <v>24.99</v>
      </c>
      <c r="AB79" s="21">
        <v>3.47</v>
      </c>
      <c r="AC79" s="21">
        <v>25.76</v>
      </c>
      <c r="AD79" s="21">
        <v>2.3199999999999998</v>
      </c>
      <c r="AE79" s="21">
        <v>0.05</v>
      </c>
      <c r="AF79" s="21">
        <v>0.09</v>
      </c>
      <c r="AG79" s="21">
        <v>3.48</v>
      </c>
      <c r="AH79" s="21">
        <v>6.71</v>
      </c>
      <c r="AI79" s="21">
        <v>0.43</v>
      </c>
      <c r="AJ79" s="13">
        <v>0</v>
      </c>
      <c r="AK79" s="13">
        <v>567.21</v>
      </c>
      <c r="AL79" s="13">
        <v>450.68</v>
      </c>
      <c r="AM79" s="13">
        <v>872.53</v>
      </c>
      <c r="AN79" s="13">
        <v>1125</v>
      </c>
      <c r="AO79" s="13">
        <v>272.04000000000002</v>
      </c>
      <c r="AP79" s="13">
        <v>495.14</v>
      </c>
      <c r="AQ79" s="13">
        <v>156.72</v>
      </c>
      <c r="AR79" s="13">
        <v>475.02</v>
      </c>
      <c r="AS79" s="13">
        <v>663.01</v>
      </c>
      <c r="AT79" s="13">
        <v>689.9</v>
      </c>
      <c r="AU79" s="13">
        <v>979.84</v>
      </c>
      <c r="AV79" s="13">
        <v>338.15</v>
      </c>
      <c r="AW79" s="13">
        <v>710.27</v>
      </c>
      <c r="AX79" s="13">
        <v>1809.83</v>
      </c>
      <c r="AY79" s="13">
        <v>114.5</v>
      </c>
      <c r="AZ79" s="13">
        <v>535.04</v>
      </c>
      <c r="BA79" s="13">
        <v>502.3</v>
      </c>
      <c r="BB79" s="13">
        <v>388.01</v>
      </c>
      <c r="BC79" s="13">
        <v>152.33000000000001</v>
      </c>
      <c r="BD79" s="13">
        <v>0</v>
      </c>
      <c r="BE79" s="13">
        <v>0</v>
      </c>
      <c r="BF79" s="13">
        <v>0</v>
      </c>
      <c r="BG79" s="13">
        <v>0</v>
      </c>
      <c r="BH79" s="13">
        <v>0</v>
      </c>
      <c r="BI79" s="13">
        <v>0</v>
      </c>
      <c r="BJ79" s="13">
        <v>0</v>
      </c>
      <c r="BK79" s="13">
        <v>0.27</v>
      </c>
      <c r="BL79" s="13">
        <v>0</v>
      </c>
      <c r="BM79" s="13">
        <v>0.17</v>
      </c>
      <c r="BN79" s="13">
        <v>0.01</v>
      </c>
      <c r="BO79" s="13">
        <v>0.03</v>
      </c>
      <c r="BP79" s="13">
        <v>0</v>
      </c>
      <c r="BQ79" s="13">
        <v>0</v>
      </c>
      <c r="BR79" s="13">
        <v>0</v>
      </c>
      <c r="BS79" s="13">
        <v>0.99</v>
      </c>
      <c r="BT79" s="13">
        <v>0</v>
      </c>
      <c r="BU79" s="13">
        <v>0</v>
      </c>
      <c r="BV79" s="13">
        <v>2.4700000000000002</v>
      </c>
      <c r="BW79" s="13">
        <v>0</v>
      </c>
      <c r="BX79" s="13">
        <v>0</v>
      </c>
      <c r="BY79" s="13">
        <v>0</v>
      </c>
      <c r="BZ79" s="13">
        <v>0</v>
      </c>
      <c r="CA79" s="13">
        <v>0</v>
      </c>
      <c r="CB79" s="13">
        <v>56.16</v>
      </c>
      <c r="CC79" s="22"/>
      <c r="CD79" s="22"/>
      <c r="CE79" s="13">
        <v>25.57</v>
      </c>
      <c r="CG79" s="13">
        <v>13.04</v>
      </c>
      <c r="CH79" s="13">
        <v>6.89</v>
      </c>
      <c r="CI79" s="13">
        <v>9.9700000000000006</v>
      </c>
      <c r="CJ79" s="13">
        <v>1506.73</v>
      </c>
      <c r="CK79" s="13">
        <v>914.09</v>
      </c>
      <c r="CL79" s="13">
        <v>1210.4100000000001</v>
      </c>
      <c r="CM79" s="13">
        <v>10.44</v>
      </c>
      <c r="CN79" s="13">
        <v>7.36</v>
      </c>
      <c r="CO79" s="13">
        <v>8.9</v>
      </c>
      <c r="CP79" s="13">
        <v>0</v>
      </c>
      <c r="CQ79" s="13">
        <v>0.35</v>
      </c>
    </row>
    <row r="80" spans="1:95" s="14" customFormat="1" x14ac:dyDescent="0.25">
      <c r="A80" s="28"/>
      <c r="B80" s="29" t="s">
        <v>156</v>
      </c>
      <c r="C80" s="44">
        <v>620</v>
      </c>
      <c r="D80" s="30">
        <f t="shared" ref="D80:AI80" si="10">SUM(D74:D79)</f>
        <v>24.54</v>
      </c>
      <c r="E80" s="30">
        <f t="shared" si="10"/>
        <v>16.09</v>
      </c>
      <c r="F80" s="30">
        <f t="shared" si="10"/>
        <v>19.799999999999997</v>
      </c>
      <c r="G80" s="30">
        <f t="shared" si="10"/>
        <v>7.64</v>
      </c>
      <c r="H80" s="30">
        <f t="shared" si="10"/>
        <v>97.71</v>
      </c>
      <c r="I80" s="53">
        <f t="shared" si="10"/>
        <v>652.3432679</v>
      </c>
      <c r="J80" s="30">
        <f t="shared" si="10"/>
        <v>5.8800000000000008</v>
      </c>
      <c r="K80" s="30">
        <f t="shared" si="10"/>
        <v>3.98</v>
      </c>
      <c r="L80" s="30">
        <f t="shared" si="10"/>
        <v>0</v>
      </c>
      <c r="M80" s="30">
        <f t="shared" si="10"/>
        <v>0</v>
      </c>
      <c r="N80" s="30">
        <f t="shared" si="10"/>
        <v>21.479999999999997</v>
      </c>
      <c r="O80" s="30">
        <f t="shared" si="10"/>
        <v>66.66</v>
      </c>
      <c r="P80" s="30">
        <f t="shared" si="10"/>
        <v>9.5500000000000007</v>
      </c>
      <c r="Q80" s="30">
        <f t="shared" si="10"/>
        <v>0</v>
      </c>
      <c r="R80" s="30">
        <f t="shared" si="10"/>
        <v>0</v>
      </c>
      <c r="S80" s="30">
        <f t="shared" si="10"/>
        <v>0.66</v>
      </c>
      <c r="T80" s="30">
        <f t="shared" si="10"/>
        <v>4.8099999999999996</v>
      </c>
      <c r="U80" s="30">
        <f t="shared" si="10"/>
        <v>621.77</v>
      </c>
      <c r="V80" s="30">
        <f t="shared" si="10"/>
        <v>929.31</v>
      </c>
      <c r="W80" s="30">
        <f t="shared" si="10"/>
        <v>83.17</v>
      </c>
      <c r="X80" s="30">
        <f t="shared" si="10"/>
        <v>77.37</v>
      </c>
      <c r="Y80" s="30">
        <f t="shared" si="10"/>
        <v>281</v>
      </c>
      <c r="Z80" s="30">
        <f t="shared" si="10"/>
        <v>5.07</v>
      </c>
      <c r="AA80" s="30">
        <f t="shared" si="10"/>
        <v>33.989999999999995</v>
      </c>
      <c r="AB80" s="30">
        <f t="shared" si="10"/>
        <v>1365.8500000000001</v>
      </c>
      <c r="AC80" s="30">
        <f t="shared" si="10"/>
        <v>293.14999999999998</v>
      </c>
      <c r="AD80" s="30">
        <f t="shared" si="10"/>
        <v>5.3599999999999994</v>
      </c>
      <c r="AE80" s="30">
        <f t="shared" si="10"/>
        <v>0.31</v>
      </c>
      <c r="AF80" s="30">
        <f t="shared" si="10"/>
        <v>0.21000000000000002</v>
      </c>
      <c r="AG80" s="30">
        <f t="shared" si="10"/>
        <v>5.3100000000000005</v>
      </c>
      <c r="AH80" s="30">
        <f t="shared" si="10"/>
        <v>11</v>
      </c>
      <c r="AI80" s="30">
        <f t="shared" si="10"/>
        <v>4.03</v>
      </c>
      <c r="AJ80" s="14">
        <v>0</v>
      </c>
      <c r="AK80" s="14">
        <v>927.66</v>
      </c>
      <c r="AL80" s="14">
        <v>834.24</v>
      </c>
      <c r="AM80" s="14">
        <v>1495.5</v>
      </c>
      <c r="AN80" s="14">
        <v>1179.03</v>
      </c>
      <c r="AO80" s="14">
        <v>363.78</v>
      </c>
      <c r="AP80" s="14">
        <v>769.56</v>
      </c>
      <c r="AQ80" s="14">
        <v>261.45</v>
      </c>
      <c r="AR80" s="14">
        <v>904.21</v>
      </c>
      <c r="AS80" s="14">
        <v>944.94</v>
      </c>
      <c r="AT80" s="14">
        <v>1177.01</v>
      </c>
      <c r="AU80" s="14">
        <v>1527.46</v>
      </c>
      <c r="AV80" s="14">
        <v>443.03</v>
      </c>
      <c r="AW80" s="14">
        <v>1053</v>
      </c>
      <c r="AX80" s="14">
        <v>4062.26</v>
      </c>
      <c r="AY80" s="14">
        <v>65.64</v>
      </c>
      <c r="AZ80" s="14">
        <v>1236</v>
      </c>
      <c r="BA80" s="14">
        <v>902.45</v>
      </c>
      <c r="BB80" s="14">
        <v>612.94000000000005</v>
      </c>
      <c r="BC80" s="14">
        <v>302.08</v>
      </c>
      <c r="BD80" s="14">
        <v>0.13</v>
      </c>
      <c r="BE80" s="14">
        <v>0.06</v>
      </c>
      <c r="BF80" s="14">
        <v>0.03</v>
      </c>
      <c r="BG80" s="14">
        <v>7.0000000000000007E-2</v>
      </c>
      <c r="BH80" s="14">
        <v>0.08</v>
      </c>
      <c r="BI80" s="14">
        <v>0.39</v>
      </c>
      <c r="BJ80" s="14">
        <v>0</v>
      </c>
      <c r="BK80" s="14">
        <v>1.55</v>
      </c>
      <c r="BL80" s="14">
        <v>0</v>
      </c>
      <c r="BM80" s="14">
        <v>0.54</v>
      </c>
      <c r="BN80" s="14">
        <v>0.02</v>
      </c>
      <c r="BO80" s="14">
        <v>0.03</v>
      </c>
      <c r="BP80" s="14">
        <v>0</v>
      </c>
      <c r="BQ80" s="14">
        <v>0.08</v>
      </c>
      <c r="BR80" s="14">
        <v>0.12</v>
      </c>
      <c r="BS80" s="14">
        <v>2.16</v>
      </c>
      <c r="BT80" s="14">
        <v>0</v>
      </c>
      <c r="BU80" s="14">
        <v>0</v>
      </c>
      <c r="BV80" s="14">
        <v>3.36</v>
      </c>
      <c r="BW80" s="14">
        <v>0.04</v>
      </c>
      <c r="BX80" s="14">
        <v>0</v>
      </c>
      <c r="BY80" s="14">
        <v>0</v>
      </c>
      <c r="BZ80" s="14">
        <v>0</v>
      </c>
      <c r="CA80" s="14">
        <v>0</v>
      </c>
      <c r="CB80" s="14">
        <v>495.93</v>
      </c>
      <c r="CC80" s="11"/>
      <c r="CD80" s="11" t="e">
        <f>$I$80/#REF!*100</f>
        <v>#REF!</v>
      </c>
      <c r="CE80" s="14">
        <v>259.70999999999998</v>
      </c>
      <c r="CG80" s="14">
        <v>57.67</v>
      </c>
      <c r="CH80" s="14">
        <v>34.909999999999997</v>
      </c>
      <c r="CI80" s="14">
        <v>46.29</v>
      </c>
      <c r="CJ80" s="14">
        <v>3649.67</v>
      </c>
      <c r="CK80" s="14">
        <v>1921.73</v>
      </c>
      <c r="CL80" s="14">
        <v>2785.7</v>
      </c>
      <c r="CM80" s="14">
        <v>92.94</v>
      </c>
      <c r="CN80" s="14">
        <v>55.22</v>
      </c>
      <c r="CO80" s="14">
        <v>74.099999999999994</v>
      </c>
      <c r="CP80" s="14">
        <v>9</v>
      </c>
      <c r="CQ80" s="14">
        <v>1.34</v>
      </c>
    </row>
    <row r="81" spans="1:95" x14ac:dyDescent="0.25">
      <c r="B81" s="4" t="s">
        <v>116</v>
      </c>
    </row>
    <row r="82" spans="1:95" s="26" customFormat="1" x14ac:dyDescent="0.25">
      <c r="A82" s="23" t="str">
        <f>"-"</f>
        <v>-</v>
      </c>
      <c r="B82" s="24" t="s">
        <v>110</v>
      </c>
      <c r="C82" s="42" t="str">
        <f>"40"</f>
        <v>40</v>
      </c>
      <c r="D82" s="25">
        <v>2.64</v>
      </c>
      <c r="E82" s="25">
        <v>0</v>
      </c>
      <c r="F82" s="25">
        <v>0.26</v>
      </c>
      <c r="G82" s="25">
        <v>0.26</v>
      </c>
      <c r="H82" s="25">
        <v>18.760000000000002</v>
      </c>
      <c r="I82" s="51">
        <v>89.560399999999987</v>
      </c>
      <c r="J82" s="25">
        <v>0</v>
      </c>
      <c r="K82" s="25">
        <v>0</v>
      </c>
      <c r="L82" s="25">
        <v>0</v>
      </c>
      <c r="M82" s="25">
        <v>0</v>
      </c>
      <c r="N82" s="25">
        <v>0.44</v>
      </c>
      <c r="O82" s="25">
        <v>18.239999999999998</v>
      </c>
      <c r="P82" s="25">
        <v>0.08</v>
      </c>
      <c r="Q82" s="25">
        <v>0</v>
      </c>
      <c r="R82" s="25">
        <v>0</v>
      </c>
      <c r="S82" s="25">
        <v>0</v>
      </c>
      <c r="T82" s="25">
        <v>0.72</v>
      </c>
      <c r="U82" s="25">
        <v>0</v>
      </c>
      <c r="V82" s="25">
        <v>0</v>
      </c>
      <c r="W82" s="25">
        <v>0</v>
      </c>
      <c r="X82" s="25">
        <v>0</v>
      </c>
      <c r="Y82" s="25">
        <v>0</v>
      </c>
      <c r="Z82" s="25">
        <v>0</v>
      </c>
      <c r="AA82" s="25">
        <v>0</v>
      </c>
      <c r="AB82" s="25">
        <v>0</v>
      </c>
      <c r="AC82" s="25">
        <v>0</v>
      </c>
      <c r="AD82" s="25">
        <v>0</v>
      </c>
      <c r="AE82" s="25">
        <v>0</v>
      </c>
      <c r="AF82" s="25">
        <v>0</v>
      </c>
      <c r="AG82" s="25">
        <v>0</v>
      </c>
      <c r="AH82" s="25">
        <v>0</v>
      </c>
      <c r="AI82" s="25">
        <v>0</v>
      </c>
      <c r="AJ82" s="26">
        <v>0</v>
      </c>
      <c r="AK82" s="26">
        <v>127.72</v>
      </c>
      <c r="AL82" s="26">
        <v>132.94</v>
      </c>
      <c r="AM82" s="26">
        <v>203.58</v>
      </c>
      <c r="AN82" s="26">
        <v>67.510000000000005</v>
      </c>
      <c r="AO82" s="26">
        <v>40.020000000000003</v>
      </c>
      <c r="AP82" s="26">
        <v>80.040000000000006</v>
      </c>
      <c r="AQ82" s="26">
        <v>30.28</v>
      </c>
      <c r="AR82" s="26">
        <v>144.77000000000001</v>
      </c>
      <c r="AS82" s="26">
        <v>89.78</v>
      </c>
      <c r="AT82" s="26">
        <v>125.28</v>
      </c>
      <c r="AU82" s="26">
        <v>103.36</v>
      </c>
      <c r="AV82" s="26">
        <v>54.29</v>
      </c>
      <c r="AW82" s="26">
        <v>96.05</v>
      </c>
      <c r="AX82" s="26">
        <v>803.18</v>
      </c>
      <c r="AY82" s="26">
        <v>0</v>
      </c>
      <c r="AZ82" s="26">
        <v>261.7</v>
      </c>
      <c r="BA82" s="26">
        <v>113.8</v>
      </c>
      <c r="BB82" s="26">
        <v>75.52</v>
      </c>
      <c r="BC82" s="26">
        <v>59.86</v>
      </c>
      <c r="BD82" s="26">
        <v>0</v>
      </c>
      <c r="BE82" s="26">
        <v>0</v>
      </c>
      <c r="BF82" s="26">
        <v>0</v>
      </c>
      <c r="BG82" s="26">
        <v>0</v>
      </c>
      <c r="BH82" s="26">
        <v>0</v>
      </c>
      <c r="BI82" s="26">
        <v>0</v>
      </c>
      <c r="BJ82" s="26">
        <v>0</v>
      </c>
      <c r="BK82" s="26">
        <v>0.03</v>
      </c>
      <c r="BL82" s="26">
        <v>0</v>
      </c>
      <c r="BM82" s="26">
        <v>0</v>
      </c>
      <c r="BN82" s="26">
        <v>0</v>
      </c>
      <c r="BO82" s="26">
        <v>0</v>
      </c>
      <c r="BP82" s="26">
        <v>0</v>
      </c>
      <c r="BQ82" s="26">
        <v>0</v>
      </c>
      <c r="BR82" s="26">
        <v>0</v>
      </c>
      <c r="BS82" s="26">
        <v>0.03</v>
      </c>
      <c r="BT82" s="26">
        <v>0</v>
      </c>
      <c r="BU82" s="26">
        <v>0</v>
      </c>
      <c r="BV82" s="26">
        <v>0.11</v>
      </c>
      <c r="BW82" s="26">
        <v>0.01</v>
      </c>
      <c r="BX82" s="26">
        <v>0</v>
      </c>
      <c r="BY82" s="26">
        <v>0</v>
      </c>
      <c r="BZ82" s="26">
        <v>0</v>
      </c>
      <c r="CA82" s="26">
        <v>0</v>
      </c>
      <c r="CB82" s="26">
        <v>15.64</v>
      </c>
      <c r="CC82" s="27"/>
      <c r="CD82" s="27"/>
      <c r="CE82" s="26">
        <v>0</v>
      </c>
      <c r="CG82" s="26">
        <v>0</v>
      </c>
      <c r="CH82" s="26">
        <v>0</v>
      </c>
      <c r="CI82" s="26">
        <v>0</v>
      </c>
      <c r="CJ82" s="26">
        <v>665</v>
      </c>
      <c r="CK82" s="26">
        <v>256.2</v>
      </c>
      <c r="CL82" s="26">
        <v>460.6</v>
      </c>
      <c r="CM82" s="26">
        <v>5.32</v>
      </c>
      <c r="CN82" s="26">
        <v>5.32</v>
      </c>
      <c r="CO82" s="26">
        <v>5.32</v>
      </c>
      <c r="CP82" s="26">
        <v>0</v>
      </c>
      <c r="CQ82" s="26">
        <v>0</v>
      </c>
    </row>
    <row r="83" spans="1:95" s="26" customFormat="1" x14ac:dyDescent="0.25">
      <c r="A83" s="23" t="str">
        <f>"29/10"</f>
        <v>29/10</v>
      </c>
      <c r="B83" s="24" t="s">
        <v>122</v>
      </c>
      <c r="C83" s="42" t="s">
        <v>174</v>
      </c>
      <c r="D83" s="25">
        <v>0.21</v>
      </c>
      <c r="E83" s="25">
        <v>0</v>
      </c>
      <c r="F83" s="25">
        <v>0.05</v>
      </c>
      <c r="G83" s="25">
        <v>0.05</v>
      </c>
      <c r="H83" s="25">
        <v>8.93</v>
      </c>
      <c r="I83" s="51">
        <v>35.632448780487799</v>
      </c>
      <c r="J83" s="25">
        <v>0</v>
      </c>
      <c r="K83" s="25">
        <v>0</v>
      </c>
      <c r="L83" s="25">
        <v>0</v>
      </c>
      <c r="M83" s="25">
        <v>0</v>
      </c>
      <c r="N83" s="25">
        <v>8.75</v>
      </c>
      <c r="O83" s="25">
        <v>0</v>
      </c>
      <c r="P83" s="25">
        <v>0.18</v>
      </c>
      <c r="Q83" s="25">
        <v>0</v>
      </c>
      <c r="R83" s="25">
        <v>0</v>
      </c>
      <c r="S83" s="25">
        <v>0.25</v>
      </c>
      <c r="T83" s="25">
        <v>0.08</v>
      </c>
      <c r="U83" s="25">
        <v>0.56999999999999995</v>
      </c>
      <c r="V83" s="25">
        <v>7.35</v>
      </c>
      <c r="W83" s="25">
        <v>1.96</v>
      </c>
      <c r="X83" s="25">
        <v>0.5</v>
      </c>
      <c r="Y83" s="25">
        <v>0.9</v>
      </c>
      <c r="Z83" s="25">
        <v>0.05</v>
      </c>
      <c r="AA83" s="25">
        <v>0</v>
      </c>
      <c r="AB83" s="25">
        <v>0.4</v>
      </c>
      <c r="AC83" s="25">
        <v>0.09</v>
      </c>
      <c r="AD83" s="25">
        <v>0.01</v>
      </c>
      <c r="AE83" s="25">
        <v>0</v>
      </c>
      <c r="AF83" s="25">
        <v>0</v>
      </c>
      <c r="AG83" s="25">
        <v>0</v>
      </c>
      <c r="AH83" s="25">
        <v>0.01</v>
      </c>
      <c r="AI83" s="25">
        <v>0.7</v>
      </c>
      <c r="AJ83" s="26">
        <v>0</v>
      </c>
      <c r="AK83" s="26">
        <v>0.6</v>
      </c>
      <c r="AL83" s="26">
        <v>0.69</v>
      </c>
      <c r="AM83" s="26">
        <v>0.56000000000000005</v>
      </c>
      <c r="AN83" s="26">
        <v>1.03</v>
      </c>
      <c r="AO83" s="26">
        <v>0.26</v>
      </c>
      <c r="AP83" s="26">
        <v>1.08</v>
      </c>
      <c r="AQ83" s="26">
        <v>0</v>
      </c>
      <c r="AR83" s="26">
        <v>1.38</v>
      </c>
      <c r="AS83" s="26">
        <v>0</v>
      </c>
      <c r="AT83" s="26">
        <v>0</v>
      </c>
      <c r="AU83" s="26">
        <v>0</v>
      </c>
      <c r="AV83" s="26">
        <v>0.77</v>
      </c>
      <c r="AW83" s="26">
        <v>0</v>
      </c>
      <c r="AX83" s="26">
        <v>0</v>
      </c>
      <c r="AY83" s="26">
        <v>0</v>
      </c>
      <c r="AZ83" s="26">
        <v>0</v>
      </c>
      <c r="BA83" s="26">
        <v>0</v>
      </c>
      <c r="BB83" s="26">
        <v>0</v>
      </c>
      <c r="BC83" s="26">
        <v>0</v>
      </c>
      <c r="BD83" s="26">
        <v>0</v>
      </c>
      <c r="BE83" s="26">
        <v>0</v>
      </c>
      <c r="BF83" s="26">
        <v>0</v>
      </c>
      <c r="BG83" s="26">
        <v>0</v>
      </c>
      <c r="BH83" s="26">
        <v>0</v>
      </c>
      <c r="BI83" s="26">
        <v>0</v>
      </c>
      <c r="BJ83" s="26">
        <v>0</v>
      </c>
      <c r="BK83" s="26">
        <v>0</v>
      </c>
      <c r="BL83" s="26">
        <v>0</v>
      </c>
      <c r="BM83" s="26">
        <v>0</v>
      </c>
      <c r="BN83" s="26">
        <v>0</v>
      </c>
      <c r="BO83" s="26">
        <v>0</v>
      </c>
      <c r="BP83" s="26">
        <v>0</v>
      </c>
      <c r="BQ83" s="26">
        <v>0</v>
      </c>
      <c r="BR83" s="26">
        <v>0</v>
      </c>
      <c r="BS83" s="26">
        <v>0</v>
      </c>
      <c r="BT83" s="26">
        <v>0</v>
      </c>
      <c r="BU83" s="26">
        <v>0</v>
      </c>
      <c r="BV83" s="26">
        <v>0</v>
      </c>
      <c r="BW83" s="26">
        <v>0</v>
      </c>
      <c r="BX83" s="26">
        <v>0</v>
      </c>
      <c r="BY83" s="26">
        <v>0</v>
      </c>
      <c r="BZ83" s="26">
        <v>0</v>
      </c>
      <c r="CA83" s="26">
        <v>0</v>
      </c>
      <c r="CB83" s="26">
        <v>179.55</v>
      </c>
      <c r="CC83" s="27"/>
      <c r="CD83" s="27"/>
      <c r="CE83" s="26">
        <v>7.0000000000000007E-2</v>
      </c>
      <c r="CG83" s="26">
        <v>3.21</v>
      </c>
      <c r="CH83" s="26">
        <v>3.1</v>
      </c>
      <c r="CI83" s="26">
        <v>3.16</v>
      </c>
      <c r="CJ83" s="26">
        <v>362.2</v>
      </c>
      <c r="CK83" s="26">
        <v>137.63</v>
      </c>
      <c r="CL83" s="26">
        <v>249.91</v>
      </c>
      <c r="CM83" s="26">
        <v>33.270000000000003</v>
      </c>
      <c r="CN83" s="26">
        <v>19.89</v>
      </c>
      <c r="CO83" s="26">
        <v>26.58</v>
      </c>
      <c r="CP83" s="26">
        <v>8.7799999999999994</v>
      </c>
      <c r="CQ83" s="26">
        <v>0</v>
      </c>
    </row>
    <row r="84" spans="1:95" s="58" customFormat="1" ht="31.5" x14ac:dyDescent="0.25">
      <c r="A84" s="60" t="str">
        <f>"9/4"</f>
        <v>9/4</v>
      </c>
      <c r="B84" s="56" t="s">
        <v>148</v>
      </c>
      <c r="C84" s="42" t="s">
        <v>173</v>
      </c>
      <c r="D84" s="57">
        <v>4.67</v>
      </c>
      <c r="E84" s="57">
        <v>1.95</v>
      </c>
      <c r="F84" s="57">
        <v>5.24</v>
      </c>
      <c r="G84" s="57">
        <v>0.39</v>
      </c>
      <c r="H84" s="57">
        <v>36.46</v>
      </c>
      <c r="I84" s="51">
        <v>210.77498880000002</v>
      </c>
      <c r="J84" s="57">
        <v>3.39</v>
      </c>
      <c r="K84" s="57">
        <v>0.1</v>
      </c>
      <c r="L84" s="57">
        <v>0</v>
      </c>
      <c r="M84" s="57">
        <v>0</v>
      </c>
      <c r="N84" s="57">
        <v>7.91</v>
      </c>
      <c r="O84" s="57">
        <v>27.42</v>
      </c>
      <c r="P84" s="57">
        <v>1.1299999999999999</v>
      </c>
      <c r="Q84" s="57">
        <v>0</v>
      </c>
      <c r="R84" s="57">
        <v>0</v>
      </c>
      <c r="S84" s="57">
        <v>7.0000000000000007E-2</v>
      </c>
      <c r="T84" s="57">
        <v>1.27</v>
      </c>
      <c r="U84" s="57">
        <v>211.28</v>
      </c>
      <c r="V84" s="57">
        <v>138.28</v>
      </c>
      <c r="W84" s="57">
        <v>84.43</v>
      </c>
      <c r="X84" s="57">
        <v>27.88</v>
      </c>
      <c r="Y84" s="57">
        <v>113.31</v>
      </c>
      <c r="Z84" s="57">
        <v>0.48</v>
      </c>
      <c r="AA84" s="57">
        <v>31.5</v>
      </c>
      <c r="AB84" s="57">
        <v>18.23</v>
      </c>
      <c r="AC84" s="57">
        <v>35.1</v>
      </c>
      <c r="AD84" s="57">
        <v>0.2</v>
      </c>
      <c r="AE84" s="57">
        <v>0.05</v>
      </c>
      <c r="AF84" s="57">
        <v>0.11</v>
      </c>
      <c r="AG84" s="57">
        <v>0.6</v>
      </c>
      <c r="AH84" s="57">
        <v>1.86</v>
      </c>
      <c r="AI84" s="57">
        <v>0.35</v>
      </c>
      <c r="AJ84" s="58">
        <v>0</v>
      </c>
      <c r="AK84" s="58">
        <v>164.85</v>
      </c>
      <c r="AL84" s="58">
        <v>129.87</v>
      </c>
      <c r="AM84" s="58">
        <v>243.96</v>
      </c>
      <c r="AN84" s="58">
        <v>102.89</v>
      </c>
      <c r="AO84" s="58">
        <v>62.84</v>
      </c>
      <c r="AP84" s="58">
        <v>95.21</v>
      </c>
      <c r="AQ84" s="58">
        <v>40.700000000000003</v>
      </c>
      <c r="AR84" s="58">
        <v>145.44</v>
      </c>
      <c r="AS84" s="58">
        <v>152.94</v>
      </c>
      <c r="AT84" s="58">
        <v>199.07</v>
      </c>
      <c r="AU84" s="58">
        <v>212.08</v>
      </c>
      <c r="AV84" s="58">
        <v>67.52</v>
      </c>
      <c r="AW84" s="58">
        <v>125.24</v>
      </c>
      <c r="AX84" s="58">
        <v>471.96</v>
      </c>
      <c r="AY84" s="58">
        <v>0</v>
      </c>
      <c r="AZ84" s="58">
        <v>130.18</v>
      </c>
      <c r="BA84" s="58">
        <v>130.44999999999999</v>
      </c>
      <c r="BB84" s="58">
        <v>114.4</v>
      </c>
      <c r="BC84" s="58">
        <v>53.61</v>
      </c>
      <c r="BD84" s="58">
        <v>0.12</v>
      </c>
      <c r="BE84" s="58">
        <v>0.05</v>
      </c>
      <c r="BF84" s="58">
        <v>0.03</v>
      </c>
      <c r="BG84" s="58">
        <v>7.0000000000000007E-2</v>
      </c>
      <c r="BH84" s="58">
        <v>0.08</v>
      </c>
      <c r="BI84" s="58">
        <v>0.35</v>
      </c>
      <c r="BJ84" s="58">
        <v>0</v>
      </c>
      <c r="BK84" s="58">
        <v>1.04</v>
      </c>
      <c r="BL84" s="58">
        <v>0</v>
      </c>
      <c r="BM84" s="58">
        <v>0.32</v>
      </c>
      <c r="BN84" s="58">
        <v>0</v>
      </c>
      <c r="BO84" s="58">
        <v>0</v>
      </c>
      <c r="BP84" s="58">
        <v>0</v>
      </c>
      <c r="BQ84" s="58">
        <v>7.0000000000000007E-2</v>
      </c>
      <c r="BR84" s="58">
        <v>0.1</v>
      </c>
      <c r="BS84" s="58">
        <v>0.92</v>
      </c>
      <c r="BT84" s="58">
        <v>0</v>
      </c>
      <c r="BU84" s="58">
        <v>0</v>
      </c>
      <c r="BV84" s="58">
        <v>0.11</v>
      </c>
      <c r="BW84" s="58">
        <v>0</v>
      </c>
      <c r="BX84" s="58">
        <v>0</v>
      </c>
      <c r="BY84" s="58">
        <v>0</v>
      </c>
      <c r="BZ84" s="58">
        <v>0</v>
      </c>
      <c r="CA84" s="58">
        <v>0</v>
      </c>
      <c r="CB84" s="58">
        <v>134.25</v>
      </c>
      <c r="CC84" s="59"/>
      <c r="CD84" s="59"/>
      <c r="CE84" s="58">
        <v>34.54</v>
      </c>
      <c r="CG84" s="58">
        <v>22.17</v>
      </c>
      <c r="CH84" s="58">
        <v>10.62</v>
      </c>
      <c r="CI84" s="58">
        <v>16.39</v>
      </c>
      <c r="CJ84" s="58">
        <v>1667.86</v>
      </c>
      <c r="CK84" s="58">
        <v>770.07</v>
      </c>
      <c r="CL84" s="58">
        <v>1218.97</v>
      </c>
      <c r="CM84" s="58">
        <v>23.36</v>
      </c>
      <c r="CN84" s="58">
        <v>10.18</v>
      </c>
      <c r="CO84" s="58">
        <v>16.77</v>
      </c>
      <c r="CP84" s="58">
        <v>4.5</v>
      </c>
      <c r="CQ84" s="58">
        <v>0.45</v>
      </c>
    </row>
    <row r="85" spans="1:95" s="13" customFormat="1" x14ac:dyDescent="0.25">
      <c r="A85" s="19" t="str">
        <f>"-"</f>
        <v>-</v>
      </c>
      <c r="B85" s="20" t="s">
        <v>120</v>
      </c>
      <c r="C85" s="43" t="str">
        <f>"100"</f>
        <v>100</v>
      </c>
      <c r="D85" s="21">
        <v>0.4</v>
      </c>
      <c r="E85" s="21">
        <v>0</v>
      </c>
      <c r="F85" s="21">
        <v>0.4</v>
      </c>
      <c r="G85" s="21">
        <v>0.4</v>
      </c>
      <c r="H85" s="21">
        <v>11.6</v>
      </c>
      <c r="I85" s="52">
        <v>48.68</v>
      </c>
      <c r="J85" s="21">
        <v>0.1</v>
      </c>
      <c r="K85" s="21">
        <v>0</v>
      </c>
      <c r="L85" s="21">
        <v>0</v>
      </c>
      <c r="M85" s="21">
        <v>0</v>
      </c>
      <c r="N85" s="21">
        <v>9</v>
      </c>
      <c r="O85" s="21">
        <v>0.8</v>
      </c>
      <c r="P85" s="21">
        <v>1.8</v>
      </c>
      <c r="Q85" s="21">
        <v>0</v>
      </c>
      <c r="R85" s="21">
        <v>0</v>
      </c>
      <c r="S85" s="21">
        <v>0.8</v>
      </c>
      <c r="T85" s="21">
        <v>0.5</v>
      </c>
      <c r="U85" s="21">
        <v>26</v>
      </c>
      <c r="V85" s="21">
        <v>278</v>
      </c>
      <c r="W85" s="21">
        <v>16</v>
      </c>
      <c r="X85" s="21">
        <v>9</v>
      </c>
      <c r="Y85" s="21">
        <v>11</v>
      </c>
      <c r="Z85" s="21">
        <v>2.2000000000000002</v>
      </c>
      <c r="AA85" s="21">
        <v>0</v>
      </c>
      <c r="AB85" s="21">
        <v>30</v>
      </c>
      <c r="AC85" s="21">
        <v>5</v>
      </c>
      <c r="AD85" s="21">
        <v>0.2</v>
      </c>
      <c r="AE85" s="21">
        <v>0.03</v>
      </c>
      <c r="AF85" s="21">
        <v>0.02</v>
      </c>
      <c r="AG85" s="21">
        <v>0.3</v>
      </c>
      <c r="AH85" s="21">
        <v>0.4</v>
      </c>
      <c r="AI85" s="21">
        <v>10</v>
      </c>
      <c r="AJ85" s="13">
        <v>0</v>
      </c>
      <c r="AK85" s="13">
        <v>12</v>
      </c>
      <c r="AL85" s="13">
        <v>13</v>
      </c>
      <c r="AM85" s="13">
        <v>19</v>
      </c>
      <c r="AN85" s="13">
        <v>18</v>
      </c>
      <c r="AO85" s="13">
        <v>3</v>
      </c>
      <c r="AP85" s="13">
        <v>11</v>
      </c>
      <c r="AQ85" s="13">
        <v>3</v>
      </c>
      <c r="AR85" s="13">
        <v>9</v>
      </c>
      <c r="AS85" s="13">
        <v>17</v>
      </c>
      <c r="AT85" s="13">
        <v>10</v>
      </c>
      <c r="AU85" s="13">
        <v>78</v>
      </c>
      <c r="AV85" s="13">
        <v>7</v>
      </c>
      <c r="AW85" s="13">
        <v>14</v>
      </c>
      <c r="AX85" s="13">
        <v>42</v>
      </c>
      <c r="AY85" s="13">
        <v>0</v>
      </c>
      <c r="AZ85" s="13">
        <v>13</v>
      </c>
      <c r="BA85" s="13">
        <v>16</v>
      </c>
      <c r="BB85" s="13">
        <v>6</v>
      </c>
      <c r="BC85" s="13">
        <v>5</v>
      </c>
      <c r="BD85" s="13">
        <v>0</v>
      </c>
      <c r="BE85" s="13">
        <v>0</v>
      </c>
      <c r="BF85" s="13">
        <v>0</v>
      </c>
      <c r="BG85" s="13">
        <v>0</v>
      </c>
      <c r="BH85" s="13">
        <v>0</v>
      </c>
      <c r="BI85" s="13">
        <v>0</v>
      </c>
      <c r="BJ85" s="13">
        <v>0</v>
      </c>
      <c r="BK85" s="13">
        <v>0</v>
      </c>
      <c r="BL85" s="13">
        <v>0</v>
      </c>
      <c r="BM85" s="13">
        <v>0</v>
      </c>
      <c r="BN85" s="13">
        <v>0</v>
      </c>
      <c r="BO85" s="13">
        <v>0</v>
      </c>
      <c r="BP85" s="13">
        <v>0</v>
      </c>
      <c r="BQ85" s="13">
        <v>0</v>
      </c>
      <c r="BR85" s="13">
        <v>0</v>
      </c>
      <c r="BS85" s="13">
        <v>0</v>
      </c>
      <c r="BT85" s="13">
        <v>0</v>
      </c>
      <c r="BU85" s="13">
        <v>0</v>
      </c>
      <c r="BV85" s="13">
        <v>0</v>
      </c>
      <c r="BW85" s="13">
        <v>0</v>
      </c>
      <c r="BX85" s="13">
        <v>0</v>
      </c>
      <c r="BY85" s="13">
        <v>0</v>
      </c>
      <c r="BZ85" s="13">
        <v>0</v>
      </c>
      <c r="CA85" s="13">
        <v>0</v>
      </c>
      <c r="CB85" s="13">
        <v>86.3</v>
      </c>
      <c r="CC85" s="22"/>
      <c r="CD85" s="22"/>
      <c r="CE85" s="13">
        <v>5</v>
      </c>
      <c r="CG85" s="13">
        <v>2</v>
      </c>
      <c r="CH85" s="13">
        <v>2</v>
      </c>
      <c r="CI85" s="13">
        <v>2</v>
      </c>
      <c r="CJ85" s="13">
        <v>150</v>
      </c>
      <c r="CK85" s="13">
        <v>150</v>
      </c>
      <c r="CL85" s="13">
        <v>150</v>
      </c>
      <c r="CM85" s="13">
        <v>46.8</v>
      </c>
      <c r="CN85" s="13">
        <v>46.8</v>
      </c>
      <c r="CO85" s="13">
        <v>46.8</v>
      </c>
      <c r="CP85" s="13">
        <v>0</v>
      </c>
      <c r="CQ85" s="13">
        <v>0</v>
      </c>
    </row>
    <row r="86" spans="1:95" s="14" customFormat="1" x14ac:dyDescent="0.25">
      <c r="A86" s="28"/>
      <c r="B86" s="29" t="s">
        <v>156</v>
      </c>
      <c r="C86" s="44">
        <v>500</v>
      </c>
      <c r="D86" s="30">
        <f>SUM(D82:D85)</f>
        <v>7.92</v>
      </c>
      <c r="E86" s="30">
        <f t="shared" ref="E86:AI86" si="11">SUM(E82:E85)</f>
        <v>1.95</v>
      </c>
      <c r="F86" s="30">
        <f t="shared" si="11"/>
        <v>5.95</v>
      </c>
      <c r="G86" s="30">
        <f t="shared" si="11"/>
        <v>1.1000000000000001</v>
      </c>
      <c r="H86" s="30">
        <f t="shared" si="11"/>
        <v>75.75</v>
      </c>
      <c r="I86" s="53">
        <f t="shared" si="11"/>
        <v>384.64783758048782</v>
      </c>
      <c r="J86" s="30">
        <f t="shared" si="11"/>
        <v>3.49</v>
      </c>
      <c r="K86" s="30">
        <f t="shared" si="11"/>
        <v>0.1</v>
      </c>
      <c r="L86" s="30">
        <f t="shared" si="11"/>
        <v>0</v>
      </c>
      <c r="M86" s="30">
        <f t="shared" si="11"/>
        <v>0</v>
      </c>
      <c r="N86" s="30">
        <f t="shared" si="11"/>
        <v>26.1</v>
      </c>
      <c r="O86" s="30">
        <f t="shared" si="11"/>
        <v>46.459999999999994</v>
      </c>
      <c r="P86" s="30">
        <f t="shared" si="11"/>
        <v>3.19</v>
      </c>
      <c r="Q86" s="30">
        <f t="shared" si="11"/>
        <v>0</v>
      </c>
      <c r="R86" s="30">
        <f t="shared" si="11"/>
        <v>0</v>
      </c>
      <c r="S86" s="30">
        <f t="shared" si="11"/>
        <v>1.1200000000000001</v>
      </c>
      <c r="T86" s="30">
        <f t="shared" si="11"/>
        <v>2.57</v>
      </c>
      <c r="U86" s="30">
        <f t="shared" si="11"/>
        <v>237.85</v>
      </c>
      <c r="V86" s="30">
        <f t="shared" si="11"/>
        <v>423.63</v>
      </c>
      <c r="W86" s="30">
        <f t="shared" si="11"/>
        <v>102.39</v>
      </c>
      <c r="X86" s="30">
        <f t="shared" si="11"/>
        <v>37.379999999999995</v>
      </c>
      <c r="Y86" s="30">
        <f t="shared" si="11"/>
        <v>125.21000000000001</v>
      </c>
      <c r="Z86" s="30">
        <f t="shared" si="11"/>
        <v>2.7300000000000004</v>
      </c>
      <c r="AA86" s="30">
        <f t="shared" si="11"/>
        <v>31.5</v>
      </c>
      <c r="AB86" s="30">
        <f t="shared" si="11"/>
        <v>48.629999999999995</v>
      </c>
      <c r="AC86" s="30">
        <f t="shared" si="11"/>
        <v>40.190000000000005</v>
      </c>
      <c r="AD86" s="30">
        <f t="shared" si="11"/>
        <v>0.41000000000000003</v>
      </c>
      <c r="AE86" s="30">
        <f t="shared" si="11"/>
        <v>0.08</v>
      </c>
      <c r="AF86" s="30">
        <f t="shared" si="11"/>
        <v>0.13</v>
      </c>
      <c r="AG86" s="30">
        <f t="shared" si="11"/>
        <v>0.89999999999999991</v>
      </c>
      <c r="AH86" s="30">
        <f t="shared" si="11"/>
        <v>2.27</v>
      </c>
      <c r="AI86" s="30">
        <f t="shared" si="11"/>
        <v>11.05</v>
      </c>
      <c r="AJ86" s="14">
        <v>0</v>
      </c>
      <c r="AK86" s="14">
        <v>919.69</v>
      </c>
      <c r="AL86" s="14">
        <v>782.94</v>
      </c>
      <c r="AM86" s="14">
        <v>1484.58</v>
      </c>
      <c r="AN86" s="14">
        <v>1483.38</v>
      </c>
      <c r="AO86" s="14">
        <v>453.91</v>
      </c>
      <c r="AP86" s="14">
        <v>860.94</v>
      </c>
      <c r="AQ86" s="14">
        <v>301.95999999999998</v>
      </c>
      <c r="AR86" s="14">
        <v>836.56</v>
      </c>
      <c r="AS86" s="14">
        <v>1146.46</v>
      </c>
      <c r="AT86" s="14">
        <v>1329.96</v>
      </c>
      <c r="AU86" s="14">
        <v>1646.07</v>
      </c>
      <c r="AV86" s="14">
        <v>491.03</v>
      </c>
      <c r="AW86" s="14">
        <v>1316.68</v>
      </c>
      <c r="AX86" s="14">
        <v>3336.12</v>
      </c>
      <c r="AY86" s="14">
        <v>126.93</v>
      </c>
      <c r="AZ86" s="14">
        <v>1070.31</v>
      </c>
      <c r="BA86" s="14">
        <v>895.21</v>
      </c>
      <c r="BB86" s="14">
        <v>657.5</v>
      </c>
      <c r="BC86" s="14">
        <v>272.35000000000002</v>
      </c>
      <c r="BD86" s="14">
        <v>0</v>
      </c>
      <c r="BE86" s="14">
        <v>0</v>
      </c>
      <c r="BF86" s="14">
        <v>0</v>
      </c>
      <c r="BG86" s="14">
        <v>0</v>
      </c>
      <c r="BH86" s="14">
        <v>0</v>
      </c>
      <c r="BI86" s="14">
        <v>0</v>
      </c>
      <c r="BJ86" s="14">
        <v>0</v>
      </c>
      <c r="BK86" s="14">
        <v>0.59</v>
      </c>
      <c r="BL86" s="14">
        <v>0</v>
      </c>
      <c r="BM86" s="14">
        <v>0.34</v>
      </c>
      <c r="BN86" s="14">
        <v>0.02</v>
      </c>
      <c r="BO86" s="14">
        <v>0.06</v>
      </c>
      <c r="BP86" s="14">
        <v>0</v>
      </c>
      <c r="BQ86" s="14">
        <v>0</v>
      </c>
      <c r="BR86" s="14">
        <v>0.01</v>
      </c>
      <c r="BS86" s="14">
        <v>2.0499999999999998</v>
      </c>
      <c r="BT86" s="14">
        <v>0</v>
      </c>
      <c r="BU86" s="14">
        <v>0</v>
      </c>
      <c r="BV86" s="14">
        <v>5.56</v>
      </c>
      <c r="BW86" s="14">
        <v>0.01</v>
      </c>
      <c r="BX86" s="14">
        <v>0</v>
      </c>
      <c r="BY86" s="14">
        <v>0</v>
      </c>
      <c r="BZ86" s="14">
        <v>0</v>
      </c>
      <c r="CA86" s="14">
        <v>0</v>
      </c>
      <c r="CB86" s="14">
        <v>499.84</v>
      </c>
      <c r="CC86" s="11"/>
      <c r="CD86" s="11" t="e">
        <f>$I$86/#REF!*100</f>
        <v>#REF!</v>
      </c>
      <c r="CE86" s="14">
        <v>248.6</v>
      </c>
      <c r="CG86" s="14">
        <v>32.65</v>
      </c>
      <c r="CH86" s="14">
        <v>21.07</v>
      </c>
      <c r="CI86" s="14">
        <v>26.86</v>
      </c>
      <c r="CJ86" s="14">
        <v>4514.8</v>
      </c>
      <c r="CK86" s="14">
        <v>2673.81</v>
      </c>
      <c r="CL86" s="14">
        <v>3594.31</v>
      </c>
      <c r="CM86" s="14">
        <v>129.27000000000001</v>
      </c>
      <c r="CN86" s="14">
        <v>93.75</v>
      </c>
      <c r="CO86" s="14">
        <v>111.53</v>
      </c>
      <c r="CP86" s="14">
        <v>8.7799999999999994</v>
      </c>
      <c r="CQ86" s="14">
        <v>0.45</v>
      </c>
    </row>
    <row r="87" spans="1:95" s="14" customFormat="1" x14ac:dyDescent="0.25">
      <c r="A87" s="28"/>
      <c r="B87" s="29" t="s">
        <v>121</v>
      </c>
      <c r="C87" s="44">
        <f t="shared" ref="C87:AI87" si="12">C69+C72+C80+C86</f>
        <v>1645</v>
      </c>
      <c r="D87" s="30">
        <f t="shared" si="12"/>
        <v>42.400000000000006</v>
      </c>
      <c r="E87" s="30">
        <f t="shared" si="12"/>
        <v>21.709999999999997</v>
      </c>
      <c r="F87" s="30">
        <f t="shared" si="12"/>
        <v>36.32</v>
      </c>
      <c r="G87" s="30">
        <f t="shared" si="12"/>
        <v>10.299999999999999</v>
      </c>
      <c r="H87" s="30">
        <f t="shared" si="12"/>
        <v>244.79</v>
      </c>
      <c r="I87" s="53">
        <f t="shared" si="12"/>
        <v>1453.6231074804878</v>
      </c>
      <c r="J87" s="30">
        <f t="shared" si="12"/>
        <v>16.010000000000002</v>
      </c>
      <c r="K87" s="30">
        <f t="shared" si="12"/>
        <v>4.2799999999999994</v>
      </c>
      <c r="L87" s="30">
        <f t="shared" si="12"/>
        <v>0</v>
      </c>
      <c r="M87" s="30">
        <f t="shared" si="12"/>
        <v>0</v>
      </c>
      <c r="N87" s="30">
        <f t="shared" si="12"/>
        <v>68.47</v>
      </c>
      <c r="O87" s="30">
        <f t="shared" si="12"/>
        <v>161.13999999999999</v>
      </c>
      <c r="P87" s="30">
        <f t="shared" si="12"/>
        <v>15.16</v>
      </c>
      <c r="Q87" s="30">
        <f t="shared" si="12"/>
        <v>0</v>
      </c>
      <c r="R87" s="30">
        <f t="shared" si="12"/>
        <v>0</v>
      </c>
      <c r="S87" s="30">
        <f t="shared" si="12"/>
        <v>2.0300000000000002</v>
      </c>
      <c r="T87" s="30">
        <f t="shared" si="12"/>
        <v>9.74</v>
      </c>
      <c r="U87" s="30">
        <f t="shared" si="12"/>
        <v>1289.4899999999998</v>
      </c>
      <c r="V87" s="30">
        <f t="shared" si="12"/>
        <v>1612.77</v>
      </c>
      <c r="W87" s="30">
        <f t="shared" si="12"/>
        <v>340.90999999999997</v>
      </c>
      <c r="X87" s="30">
        <f t="shared" si="12"/>
        <v>148.79</v>
      </c>
      <c r="Y87" s="30">
        <f t="shared" si="12"/>
        <v>567.05000000000007</v>
      </c>
      <c r="Z87" s="30">
        <f t="shared" si="12"/>
        <v>9.06</v>
      </c>
      <c r="AA87" s="30">
        <f t="shared" si="12"/>
        <v>113.69</v>
      </c>
      <c r="AB87" s="30">
        <f t="shared" si="12"/>
        <v>1449.5300000000002</v>
      </c>
      <c r="AC87" s="30">
        <f t="shared" si="12"/>
        <v>401.34</v>
      </c>
      <c r="AD87" s="30">
        <f t="shared" si="12"/>
        <v>7.02</v>
      </c>
      <c r="AE87" s="30">
        <f t="shared" si="12"/>
        <v>0.53</v>
      </c>
      <c r="AF87" s="30">
        <f t="shared" si="12"/>
        <v>0.54</v>
      </c>
      <c r="AG87" s="30">
        <f t="shared" si="12"/>
        <v>7.2700000000000014</v>
      </c>
      <c r="AH87" s="30">
        <f t="shared" si="12"/>
        <v>16.45</v>
      </c>
      <c r="AI87" s="30">
        <f t="shared" si="12"/>
        <v>15.73</v>
      </c>
      <c r="AJ87" s="14">
        <v>0</v>
      </c>
      <c r="AK87" s="14">
        <v>2558.3200000000002</v>
      </c>
      <c r="AL87" s="14">
        <v>2216.44</v>
      </c>
      <c r="AM87" s="14">
        <v>4031.64</v>
      </c>
      <c r="AN87" s="14">
        <v>3336.71</v>
      </c>
      <c r="AO87" s="14">
        <v>1150.57</v>
      </c>
      <c r="AP87" s="14">
        <v>2155.92</v>
      </c>
      <c r="AQ87" s="14">
        <v>745.59</v>
      </c>
      <c r="AR87" s="14">
        <v>2407.69</v>
      </c>
      <c r="AS87" s="14">
        <v>2690.76</v>
      </c>
      <c r="AT87" s="14">
        <v>3217.49</v>
      </c>
      <c r="AU87" s="14">
        <v>4108.88</v>
      </c>
      <c r="AV87" s="14">
        <v>1246.1400000000001</v>
      </c>
      <c r="AW87" s="14">
        <v>2804.11</v>
      </c>
      <c r="AX87" s="14">
        <v>10037.89</v>
      </c>
      <c r="AY87" s="14">
        <v>200.97</v>
      </c>
      <c r="AZ87" s="14">
        <v>3056.58</v>
      </c>
      <c r="BA87" s="14">
        <v>2601.77</v>
      </c>
      <c r="BB87" s="14">
        <v>1699.26</v>
      </c>
      <c r="BC87" s="14">
        <v>862.53</v>
      </c>
      <c r="BD87" s="14">
        <v>0.35</v>
      </c>
      <c r="BE87" s="14">
        <v>0.16</v>
      </c>
      <c r="BF87" s="14">
        <v>0.09</v>
      </c>
      <c r="BG87" s="14">
        <v>0.2</v>
      </c>
      <c r="BH87" s="14">
        <v>0.23</v>
      </c>
      <c r="BI87" s="14">
        <v>1.04</v>
      </c>
      <c r="BJ87" s="14">
        <v>0</v>
      </c>
      <c r="BK87" s="14">
        <v>4.05</v>
      </c>
      <c r="BL87" s="14">
        <v>0</v>
      </c>
      <c r="BM87" s="14">
        <v>1.49</v>
      </c>
      <c r="BN87" s="14">
        <v>0.05</v>
      </c>
      <c r="BO87" s="14">
        <v>0.09</v>
      </c>
      <c r="BP87" s="14">
        <v>0</v>
      </c>
      <c r="BQ87" s="14">
        <v>0.2</v>
      </c>
      <c r="BR87" s="14">
        <v>0.32</v>
      </c>
      <c r="BS87" s="14">
        <v>6.03</v>
      </c>
      <c r="BT87" s="14">
        <v>0</v>
      </c>
      <c r="BU87" s="14">
        <v>0</v>
      </c>
      <c r="BV87" s="14">
        <v>9.26</v>
      </c>
      <c r="BW87" s="14">
        <v>0.06</v>
      </c>
      <c r="BX87" s="14">
        <v>0</v>
      </c>
      <c r="BY87" s="14">
        <v>0</v>
      </c>
      <c r="BZ87" s="14">
        <v>0</v>
      </c>
      <c r="CA87" s="14">
        <v>0</v>
      </c>
      <c r="CB87" s="14">
        <v>1484.57</v>
      </c>
      <c r="CC87" s="11"/>
      <c r="CD87" s="11"/>
      <c r="CE87" s="14">
        <v>716.16</v>
      </c>
      <c r="CG87" s="14">
        <v>123.78</v>
      </c>
      <c r="CH87" s="14">
        <v>71.959999999999994</v>
      </c>
      <c r="CI87" s="14">
        <v>97.87</v>
      </c>
      <c r="CJ87" s="14">
        <v>10760.37</v>
      </c>
      <c r="CK87" s="14">
        <v>5679.11</v>
      </c>
      <c r="CL87" s="14">
        <v>8219.74</v>
      </c>
      <c r="CM87" s="14">
        <v>293.08999999999997</v>
      </c>
      <c r="CN87" s="14">
        <v>189.14</v>
      </c>
      <c r="CO87" s="14">
        <v>241.15</v>
      </c>
      <c r="CP87" s="14">
        <v>31.28</v>
      </c>
      <c r="CQ87" s="14">
        <v>2.2400000000000002</v>
      </c>
    </row>
    <row r="89" spans="1:95" x14ac:dyDescent="0.25">
      <c r="B89" s="35" t="s">
        <v>162</v>
      </c>
    </row>
    <row r="90" spans="1:95" x14ac:dyDescent="0.25">
      <c r="B90" s="18" t="s">
        <v>103</v>
      </c>
    </row>
    <row r="91" spans="1:95" s="26" customFormat="1" x14ac:dyDescent="0.25">
      <c r="A91" s="23" t="str">
        <f>"-"</f>
        <v>-</v>
      </c>
      <c r="B91" s="24" t="s">
        <v>104</v>
      </c>
      <c r="C91" s="42" t="str">
        <f>"40"</f>
        <v>40</v>
      </c>
      <c r="D91" s="25">
        <v>3.08</v>
      </c>
      <c r="E91" s="25">
        <v>0</v>
      </c>
      <c r="F91" s="25">
        <v>1.2</v>
      </c>
      <c r="G91" s="25">
        <v>1.2</v>
      </c>
      <c r="H91" s="25">
        <v>21.32</v>
      </c>
      <c r="I91" s="51">
        <v>107.80799999999999</v>
      </c>
      <c r="J91" s="25">
        <v>0.2</v>
      </c>
      <c r="K91" s="25">
        <v>0</v>
      </c>
      <c r="L91" s="25">
        <v>0</v>
      </c>
      <c r="M91" s="25">
        <v>0</v>
      </c>
      <c r="N91" s="25">
        <v>1.32</v>
      </c>
      <c r="O91" s="25">
        <v>18.72</v>
      </c>
      <c r="P91" s="25">
        <v>1.28</v>
      </c>
      <c r="Q91" s="25">
        <v>0</v>
      </c>
      <c r="R91" s="25">
        <v>0</v>
      </c>
      <c r="S91" s="25">
        <v>0.12</v>
      </c>
      <c r="T91" s="25">
        <v>0.64</v>
      </c>
      <c r="U91" s="25">
        <v>171.6</v>
      </c>
      <c r="V91" s="25">
        <v>52.4</v>
      </c>
      <c r="W91" s="25">
        <v>8.8000000000000007</v>
      </c>
      <c r="X91" s="25">
        <v>13.2</v>
      </c>
      <c r="Y91" s="25">
        <v>34</v>
      </c>
      <c r="Z91" s="25">
        <v>0.8</v>
      </c>
      <c r="AA91" s="25">
        <v>0</v>
      </c>
      <c r="AB91" s="25">
        <v>0</v>
      </c>
      <c r="AC91" s="25">
        <v>0</v>
      </c>
      <c r="AD91" s="25">
        <v>0.68</v>
      </c>
      <c r="AE91" s="25">
        <v>0.06</v>
      </c>
      <c r="AF91" s="25">
        <v>0.02</v>
      </c>
      <c r="AG91" s="25">
        <v>0.64</v>
      </c>
      <c r="AH91" s="25">
        <v>1.2</v>
      </c>
      <c r="AI91" s="25">
        <v>0</v>
      </c>
      <c r="AJ91" s="26">
        <v>0</v>
      </c>
      <c r="AK91" s="26">
        <v>148.80000000000001</v>
      </c>
      <c r="AL91" s="26">
        <v>154.4</v>
      </c>
      <c r="AM91" s="26">
        <v>236.4</v>
      </c>
      <c r="AN91" s="26">
        <v>79.599999999999994</v>
      </c>
      <c r="AO91" s="26">
        <v>46.8</v>
      </c>
      <c r="AP91" s="26">
        <v>93.6</v>
      </c>
      <c r="AQ91" s="26">
        <v>35.200000000000003</v>
      </c>
      <c r="AR91" s="26">
        <v>168</v>
      </c>
      <c r="AS91" s="26">
        <v>104.4</v>
      </c>
      <c r="AT91" s="26">
        <v>145.19999999999999</v>
      </c>
      <c r="AU91" s="26">
        <v>120.4</v>
      </c>
      <c r="AV91" s="26">
        <v>64.400000000000006</v>
      </c>
      <c r="AW91" s="26">
        <v>112</v>
      </c>
      <c r="AX91" s="26">
        <v>930</v>
      </c>
      <c r="AY91" s="26">
        <v>0</v>
      </c>
      <c r="AZ91" s="26">
        <v>302.8</v>
      </c>
      <c r="BA91" s="26">
        <v>132.4</v>
      </c>
      <c r="BB91" s="26">
        <v>88.8</v>
      </c>
      <c r="BC91" s="26">
        <v>69.2</v>
      </c>
      <c r="BD91" s="26">
        <v>0</v>
      </c>
      <c r="BE91" s="26">
        <v>0</v>
      </c>
      <c r="BF91" s="26">
        <v>0</v>
      </c>
      <c r="BG91" s="26">
        <v>0</v>
      </c>
      <c r="BH91" s="26">
        <v>0</v>
      </c>
      <c r="BI91" s="26">
        <v>0.01</v>
      </c>
      <c r="BJ91" s="26">
        <v>0</v>
      </c>
      <c r="BK91" s="26">
        <v>0.13</v>
      </c>
      <c r="BL91" s="26">
        <v>0</v>
      </c>
      <c r="BM91" s="26">
        <v>0.06</v>
      </c>
      <c r="BN91" s="26">
        <v>0</v>
      </c>
      <c r="BO91" s="26">
        <v>0</v>
      </c>
      <c r="BP91" s="26">
        <v>0</v>
      </c>
      <c r="BQ91" s="26">
        <v>0</v>
      </c>
      <c r="BR91" s="26">
        <v>0</v>
      </c>
      <c r="BS91" s="26">
        <v>0.47</v>
      </c>
      <c r="BT91" s="26">
        <v>0</v>
      </c>
      <c r="BU91" s="26">
        <v>0</v>
      </c>
      <c r="BV91" s="26">
        <v>0.35</v>
      </c>
      <c r="BW91" s="26">
        <v>0.01</v>
      </c>
      <c r="BX91" s="26">
        <v>0</v>
      </c>
      <c r="BY91" s="26">
        <v>0</v>
      </c>
      <c r="BZ91" s="26">
        <v>0</v>
      </c>
      <c r="CA91" s="26">
        <v>0</v>
      </c>
      <c r="CB91" s="26">
        <v>13.64</v>
      </c>
      <c r="CC91" s="27"/>
      <c r="CD91" s="27"/>
      <c r="CE91" s="26">
        <v>0</v>
      </c>
      <c r="CG91" s="26">
        <v>0</v>
      </c>
      <c r="CH91" s="26">
        <v>0</v>
      </c>
      <c r="CI91" s="26">
        <v>0</v>
      </c>
      <c r="CJ91" s="26">
        <v>665</v>
      </c>
      <c r="CK91" s="26">
        <v>256.2</v>
      </c>
      <c r="CL91" s="26">
        <v>460.6</v>
      </c>
      <c r="CM91" s="26">
        <v>5.32</v>
      </c>
      <c r="CN91" s="26">
        <v>5.32</v>
      </c>
      <c r="CO91" s="26">
        <v>5.32</v>
      </c>
      <c r="CP91" s="26">
        <v>0</v>
      </c>
      <c r="CQ91" s="26">
        <v>0</v>
      </c>
    </row>
    <row r="92" spans="1:95" s="26" customFormat="1" x14ac:dyDescent="0.25">
      <c r="A92" s="23" t="str">
        <f>"4/13"</f>
        <v>4/13</v>
      </c>
      <c r="B92" s="24" t="s">
        <v>135</v>
      </c>
      <c r="C92" s="42" t="str">
        <f>"10"</f>
        <v>10</v>
      </c>
      <c r="D92" s="25">
        <v>2.63</v>
      </c>
      <c r="E92" s="25">
        <v>2.63</v>
      </c>
      <c r="F92" s="25">
        <v>2.66</v>
      </c>
      <c r="G92" s="25">
        <v>0</v>
      </c>
      <c r="H92" s="25">
        <v>0</v>
      </c>
      <c r="I92" s="51">
        <v>35.06</v>
      </c>
      <c r="J92" s="25">
        <v>1.53</v>
      </c>
      <c r="K92" s="25">
        <v>0</v>
      </c>
      <c r="L92" s="25">
        <v>0</v>
      </c>
      <c r="M92" s="25">
        <v>0</v>
      </c>
      <c r="N92" s="25">
        <v>0</v>
      </c>
      <c r="O92" s="25">
        <v>0</v>
      </c>
      <c r="P92" s="25">
        <v>0</v>
      </c>
      <c r="Q92" s="25">
        <v>0</v>
      </c>
      <c r="R92" s="25">
        <v>0</v>
      </c>
      <c r="S92" s="25">
        <v>0.2</v>
      </c>
      <c r="T92" s="25">
        <v>0.43</v>
      </c>
      <c r="U92" s="25">
        <v>110</v>
      </c>
      <c r="V92" s="25">
        <v>10</v>
      </c>
      <c r="W92" s="25">
        <v>100</v>
      </c>
      <c r="X92" s="25">
        <v>5.5</v>
      </c>
      <c r="Y92" s="25">
        <v>60</v>
      </c>
      <c r="Z92" s="25">
        <v>7.0000000000000007E-2</v>
      </c>
      <c r="AA92" s="25">
        <v>21</v>
      </c>
      <c r="AB92" s="25">
        <v>17</v>
      </c>
      <c r="AC92" s="25">
        <v>23.8</v>
      </c>
      <c r="AD92" s="25">
        <v>0.04</v>
      </c>
      <c r="AE92" s="25">
        <v>0</v>
      </c>
      <c r="AF92" s="25">
        <v>0.04</v>
      </c>
      <c r="AG92" s="25">
        <v>0.02</v>
      </c>
      <c r="AH92" s="25">
        <v>0.68</v>
      </c>
      <c r="AI92" s="25">
        <v>7.0000000000000007E-2</v>
      </c>
      <c r="AJ92" s="26">
        <v>0</v>
      </c>
      <c r="AK92" s="26">
        <v>157</v>
      </c>
      <c r="AL92" s="26">
        <v>117</v>
      </c>
      <c r="AM92" s="26">
        <v>230</v>
      </c>
      <c r="AN92" s="26">
        <v>158</v>
      </c>
      <c r="AO92" s="26">
        <v>56</v>
      </c>
      <c r="AP92" s="26">
        <v>95</v>
      </c>
      <c r="AQ92" s="26">
        <v>70</v>
      </c>
      <c r="AR92" s="26">
        <v>134</v>
      </c>
      <c r="AS92" s="26">
        <v>76</v>
      </c>
      <c r="AT92" s="26">
        <v>87</v>
      </c>
      <c r="AU92" s="26">
        <v>156</v>
      </c>
      <c r="AV92" s="26">
        <v>70</v>
      </c>
      <c r="AW92" s="26">
        <v>51</v>
      </c>
      <c r="AX92" s="26">
        <v>517</v>
      </c>
      <c r="AY92" s="26">
        <v>0</v>
      </c>
      <c r="AZ92" s="26">
        <v>273</v>
      </c>
      <c r="BA92" s="26">
        <v>129</v>
      </c>
      <c r="BB92" s="26">
        <v>139</v>
      </c>
      <c r="BC92" s="26">
        <v>21.5</v>
      </c>
      <c r="BD92" s="26">
        <v>0</v>
      </c>
      <c r="BE92" s="26">
        <v>0.01</v>
      </c>
      <c r="BF92" s="26">
        <v>0.04</v>
      </c>
      <c r="BG92" s="26">
        <v>0.11</v>
      </c>
      <c r="BH92" s="26">
        <v>0.13</v>
      </c>
      <c r="BI92" s="26">
        <v>0.33</v>
      </c>
      <c r="BJ92" s="26">
        <v>0.04</v>
      </c>
      <c r="BK92" s="26">
        <v>0.7</v>
      </c>
      <c r="BL92" s="26">
        <v>0.01</v>
      </c>
      <c r="BM92" s="26">
        <v>0.16</v>
      </c>
      <c r="BN92" s="26">
        <v>0.01</v>
      </c>
      <c r="BO92" s="26">
        <v>0</v>
      </c>
      <c r="BP92" s="26">
        <v>0</v>
      </c>
      <c r="BQ92" s="26">
        <v>0.05</v>
      </c>
      <c r="BR92" s="26">
        <v>7.0000000000000007E-2</v>
      </c>
      <c r="BS92" s="26">
        <v>0.52</v>
      </c>
      <c r="BT92" s="26">
        <v>0</v>
      </c>
      <c r="BU92" s="26">
        <v>0</v>
      </c>
      <c r="BV92" s="26">
        <v>7.0000000000000007E-2</v>
      </c>
      <c r="BW92" s="26">
        <v>0</v>
      </c>
      <c r="BX92" s="26">
        <v>0</v>
      </c>
      <c r="BY92" s="26">
        <v>0</v>
      </c>
      <c r="BZ92" s="26">
        <v>0</v>
      </c>
      <c r="CA92" s="26">
        <v>0</v>
      </c>
      <c r="CB92" s="26">
        <v>4.08</v>
      </c>
      <c r="CC92" s="27"/>
      <c r="CD92" s="27"/>
      <c r="CE92" s="26">
        <v>23.83</v>
      </c>
      <c r="CG92" s="26">
        <v>1</v>
      </c>
      <c r="CH92" s="26">
        <v>1</v>
      </c>
      <c r="CI92" s="26">
        <v>1</v>
      </c>
      <c r="CJ92" s="26">
        <v>1000</v>
      </c>
      <c r="CK92" s="26">
        <v>740</v>
      </c>
      <c r="CL92" s="26">
        <v>870</v>
      </c>
      <c r="CM92" s="26">
        <v>3.06</v>
      </c>
      <c r="CN92" s="26">
        <v>1.94</v>
      </c>
      <c r="CO92" s="26">
        <v>2.5</v>
      </c>
      <c r="CP92" s="26">
        <v>0</v>
      </c>
      <c r="CQ92" s="26">
        <v>0</v>
      </c>
    </row>
    <row r="93" spans="1:95" s="26" customFormat="1" x14ac:dyDescent="0.25">
      <c r="A93" s="23" t="str">
        <f>"27/10"</f>
        <v>27/10</v>
      </c>
      <c r="B93" s="24" t="s">
        <v>107</v>
      </c>
      <c r="C93" s="42" t="s">
        <v>168</v>
      </c>
      <c r="D93" s="25">
        <v>0.18</v>
      </c>
      <c r="E93" s="25">
        <v>0</v>
      </c>
      <c r="F93" s="25">
        <v>0.04</v>
      </c>
      <c r="G93" s="25">
        <v>0.04</v>
      </c>
      <c r="H93" s="25">
        <v>8.93</v>
      </c>
      <c r="I93" s="51">
        <v>34.881569999999996</v>
      </c>
      <c r="J93" s="25">
        <v>0</v>
      </c>
      <c r="K93" s="25">
        <v>0</v>
      </c>
      <c r="L93" s="25">
        <v>0</v>
      </c>
      <c r="M93" s="25">
        <v>0</v>
      </c>
      <c r="N93" s="25">
        <v>8.84</v>
      </c>
      <c r="O93" s="25">
        <v>0</v>
      </c>
      <c r="P93" s="25">
        <v>0.09</v>
      </c>
      <c r="Q93" s="25">
        <v>0</v>
      </c>
      <c r="R93" s="25">
        <v>0</v>
      </c>
      <c r="S93" s="25">
        <v>0</v>
      </c>
      <c r="T93" s="25">
        <v>0.06</v>
      </c>
      <c r="U93" s="25">
        <v>0.09</v>
      </c>
      <c r="V93" s="25">
        <v>0.27</v>
      </c>
      <c r="W93" s="25">
        <v>0.26</v>
      </c>
      <c r="X93" s="25">
        <v>0</v>
      </c>
      <c r="Y93" s="25">
        <v>0</v>
      </c>
      <c r="Z93" s="25">
        <v>0.03</v>
      </c>
      <c r="AA93" s="25">
        <v>0</v>
      </c>
      <c r="AB93" s="25">
        <v>0</v>
      </c>
      <c r="AC93" s="25">
        <v>0</v>
      </c>
      <c r="AD93" s="25">
        <v>0</v>
      </c>
      <c r="AE93" s="25">
        <v>0</v>
      </c>
      <c r="AF93" s="25">
        <v>0</v>
      </c>
      <c r="AG93" s="25">
        <v>0</v>
      </c>
      <c r="AH93" s="25">
        <v>0</v>
      </c>
      <c r="AI93" s="25">
        <v>0</v>
      </c>
      <c r="AJ93" s="26">
        <v>0</v>
      </c>
      <c r="AK93" s="26">
        <v>0</v>
      </c>
      <c r="AL93" s="26">
        <v>0</v>
      </c>
      <c r="AM93" s="26">
        <v>0</v>
      </c>
      <c r="AN93" s="26">
        <v>0</v>
      </c>
      <c r="AO93" s="26">
        <v>0</v>
      </c>
      <c r="AP93" s="26">
        <v>0</v>
      </c>
      <c r="AQ93" s="26">
        <v>0</v>
      </c>
      <c r="AR93" s="26">
        <v>0</v>
      </c>
      <c r="AS93" s="26">
        <v>0</v>
      </c>
      <c r="AT93" s="26">
        <v>0</v>
      </c>
      <c r="AU93" s="26">
        <v>0</v>
      </c>
      <c r="AV93" s="26">
        <v>0</v>
      </c>
      <c r="AW93" s="26">
        <v>0</v>
      </c>
      <c r="AX93" s="26">
        <v>0</v>
      </c>
      <c r="AY93" s="26">
        <v>0</v>
      </c>
      <c r="AZ93" s="26">
        <v>0</v>
      </c>
      <c r="BA93" s="26">
        <v>0</v>
      </c>
      <c r="BB93" s="26">
        <v>0</v>
      </c>
      <c r="BC93" s="26">
        <v>0</v>
      </c>
      <c r="BD93" s="26">
        <v>0</v>
      </c>
      <c r="BE93" s="26">
        <v>0</v>
      </c>
      <c r="BF93" s="26">
        <v>0</v>
      </c>
      <c r="BG93" s="26">
        <v>0</v>
      </c>
      <c r="BH93" s="26">
        <v>0</v>
      </c>
      <c r="BI93" s="26">
        <v>0</v>
      </c>
      <c r="BJ93" s="26">
        <v>0</v>
      </c>
      <c r="BK93" s="26">
        <v>0</v>
      </c>
      <c r="BL93" s="26">
        <v>0</v>
      </c>
      <c r="BM93" s="26">
        <v>0</v>
      </c>
      <c r="BN93" s="26">
        <v>0</v>
      </c>
      <c r="BO93" s="26">
        <v>0</v>
      </c>
      <c r="BP93" s="26">
        <v>0</v>
      </c>
      <c r="BQ93" s="26">
        <v>0</v>
      </c>
      <c r="BR93" s="26">
        <v>0</v>
      </c>
      <c r="BS93" s="26">
        <v>0</v>
      </c>
      <c r="BT93" s="26">
        <v>0</v>
      </c>
      <c r="BU93" s="26">
        <v>0</v>
      </c>
      <c r="BV93" s="26">
        <v>0</v>
      </c>
      <c r="BW93" s="26">
        <v>0</v>
      </c>
      <c r="BX93" s="26">
        <v>0</v>
      </c>
      <c r="BY93" s="26">
        <v>0</v>
      </c>
      <c r="BZ93" s="26">
        <v>0</v>
      </c>
      <c r="CA93" s="26">
        <v>0</v>
      </c>
      <c r="CB93" s="26">
        <v>180.09</v>
      </c>
      <c r="CC93" s="27"/>
      <c r="CD93" s="27"/>
      <c r="CE93" s="26">
        <v>0</v>
      </c>
      <c r="CG93" s="26">
        <v>3.14</v>
      </c>
      <c r="CH93" s="26">
        <v>3.14</v>
      </c>
      <c r="CI93" s="26">
        <v>3.14</v>
      </c>
      <c r="CJ93" s="26">
        <v>363.75</v>
      </c>
      <c r="CK93" s="26">
        <v>138</v>
      </c>
      <c r="CL93" s="26">
        <v>250.88</v>
      </c>
      <c r="CM93" s="26">
        <v>33.32</v>
      </c>
      <c r="CN93" s="26">
        <v>19.82</v>
      </c>
      <c r="CO93" s="26">
        <v>26.57</v>
      </c>
      <c r="CP93" s="26">
        <v>9</v>
      </c>
      <c r="CQ93" s="26">
        <v>0</v>
      </c>
    </row>
    <row r="94" spans="1:95" s="13" customFormat="1" ht="31.5" x14ac:dyDescent="0.25">
      <c r="A94" s="19" t="str">
        <f>"16/4"</f>
        <v>16/4</v>
      </c>
      <c r="B94" s="20" t="s">
        <v>136</v>
      </c>
      <c r="C94" s="43" t="s">
        <v>169</v>
      </c>
      <c r="D94" s="21">
        <v>6.53</v>
      </c>
      <c r="E94" s="21">
        <v>2.35</v>
      </c>
      <c r="F94" s="21">
        <v>5.47</v>
      </c>
      <c r="G94" s="21">
        <v>1.32</v>
      </c>
      <c r="H94" s="21">
        <v>32.619999999999997</v>
      </c>
      <c r="I94" s="52">
        <v>204.28607199999996</v>
      </c>
      <c r="J94" s="21">
        <v>3.36</v>
      </c>
      <c r="K94" s="21">
        <v>0.09</v>
      </c>
      <c r="L94" s="21">
        <v>0</v>
      </c>
      <c r="M94" s="21">
        <v>0</v>
      </c>
      <c r="N94" s="21">
        <v>7.79</v>
      </c>
      <c r="O94" s="21">
        <v>23.51</v>
      </c>
      <c r="P94" s="21">
        <v>1.31</v>
      </c>
      <c r="Q94" s="21">
        <v>0</v>
      </c>
      <c r="R94" s="21">
        <v>0</v>
      </c>
      <c r="S94" s="21">
        <v>0.08</v>
      </c>
      <c r="T94" s="21">
        <v>1.56</v>
      </c>
      <c r="U94" s="21">
        <v>238.19</v>
      </c>
      <c r="V94" s="21">
        <v>178.26</v>
      </c>
      <c r="W94" s="21">
        <v>96.55</v>
      </c>
      <c r="X94" s="21">
        <v>38.72</v>
      </c>
      <c r="Y94" s="21">
        <v>145.09</v>
      </c>
      <c r="Z94" s="21">
        <v>1.04</v>
      </c>
      <c r="AA94" s="21">
        <v>19.2</v>
      </c>
      <c r="AB94" s="21">
        <v>22.4</v>
      </c>
      <c r="AC94" s="21">
        <v>36.799999999999997</v>
      </c>
      <c r="AD94" s="21">
        <v>0.16</v>
      </c>
      <c r="AE94" s="21">
        <v>0.14000000000000001</v>
      </c>
      <c r="AF94" s="21">
        <v>0.11</v>
      </c>
      <c r="AG94" s="21">
        <v>0.57999999999999996</v>
      </c>
      <c r="AH94" s="21">
        <v>2.4900000000000002</v>
      </c>
      <c r="AI94" s="21">
        <v>0.42</v>
      </c>
      <c r="AJ94" s="13">
        <v>0</v>
      </c>
      <c r="AK94" s="13">
        <v>178.3</v>
      </c>
      <c r="AL94" s="13">
        <v>163.22</v>
      </c>
      <c r="AM94" s="13">
        <v>579.64</v>
      </c>
      <c r="AN94" s="13">
        <v>109.98</v>
      </c>
      <c r="AO94" s="13">
        <v>111.94</v>
      </c>
      <c r="AP94" s="13">
        <v>152.16999999999999</v>
      </c>
      <c r="AQ94" s="13">
        <v>69.3</v>
      </c>
      <c r="AR94" s="13">
        <v>219.66</v>
      </c>
      <c r="AS94" s="13">
        <v>405.55</v>
      </c>
      <c r="AT94" s="13">
        <v>160.78</v>
      </c>
      <c r="AU94" s="13">
        <v>246.54</v>
      </c>
      <c r="AV94" s="13">
        <v>99.08</v>
      </c>
      <c r="AW94" s="13">
        <v>113.7</v>
      </c>
      <c r="AX94" s="13">
        <v>840.06</v>
      </c>
      <c r="AY94" s="13">
        <v>0</v>
      </c>
      <c r="AZ94" s="13">
        <v>306.36</v>
      </c>
      <c r="BA94" s="13">
        <v>265.23</v>
      </c>
      <c r="BB94" s="13">
        <v>155.74</v>
      </c>
      <c r="BC94" s="13">
        <v>68.06</v>
      </c>
      <c r="BD94" s="13">
        <v>0.09</v>
      </c>
      <c r="BE94" s="13">
        <v>0.04</v>
      </c>
      <c r="BF94" s="13">
        <v>0.02</v>
      </c>
      <c r="BG94" s="13">
        <v>0.05</v>
      </c>
      <c r="BH94" s="13">
        <v>0.06</v>
      </c>
      <c r="BI94" s="13">
        <v>0.28000000000000003</v>
      </c>
      <c r="BJ94" s="13">
        <v>0</v>
      </c>
      <c r="BK94" s="13">
        <v>0.86</v>
      </c>
      <c r="BL94" s="13">
        <v>0</v>
      </c>
      <c r="BM94" s="13">
        <v>0.26</v>
      </c>
      <c r="BN94" s="13">
        <v>0.01</v>
      </c>
      <c r="BO94" s="13">
        <v>0</v>
      </c>
      <c r="BP94" s="13">
        <v>0</v>
      </c>
      <c r="BQ94" s="13">
        <v>0.05</v>
      </c>
      <c r="BR94" s="13">
        <v>0.09</v>
      </c>
      <c r="BS94" s="13">
        <v>0.82</v>
      </c>
      <c r="BT94" s="13">
        <v>0</v>
      </c>
      <c r="BU94" s="13">
        <v>0</v>
      </c>
      <c r="BV94" s="13">
        <v>0.77</v>
      </c>
      <c r="BW94" s="13">
        <v>0.01</v>
      </c>
      <c r="BX94" s="13">
        <v>0</v>
      </c>
      <c r="BY94" s="13">
        <v>0</v>
      </c>
      <c r="BZ94" s="13">
        <v>0</v>
      </c>
      <c r="CA94" s="13">
        <v>0</v>
      </c>
      <c r="CB94" s="13">
        <v>165.81</v>
      </c>
      <c r="CC94" s="22"/>
      <c r="CD94" s="22"/>
      <c r="CE94" s="13">
        <v>22.93</v>
      </c>
      <c r="CG94" s="13">
        <v>23.25</v>
      </c>
      <c r="CH94" s="13">
        <v>11.46</v>
      </c>
      <c r="CI94" s="13">
        <v>17.350000000000001</v>
      </c>
      <c r="CJ94" s="13">
        <v>1592.75</v>
      </c>
      <c r="CK94" s="13">
        <v>729.83</v>
      </c>
      <c r="CL94" s="13">
        <v>1161.29</v>
      </c>
      <c r="CM94" s="13">
        <v>27.42</v>
      </c>
      <c r="CN94" s="13">
        <v>14.15</v>
      </c>
      <c r="CO94" s="13">
        <v>20.78</v>
      </c>
      <c r="CP94" s="13">
        <v>4</v>
      </c>
      <c r="CQ94" s="13">
        <v>0.5</v>
      </c>
    </row>
    <row r="95" spans="1:95" s="14" customFormat="1" x14ac:dyDescent="0.25">
      <c r="A95" s="28"/>
      <c r="B95" s="29" t="s">
        <v>156</v>
      </c>
      <c r="C95" s="44">
        <v>430</v>
      </c>
      <c r="D95" s="30">
        <f>SUM(D91:D94)</f>
        <v>12.42</v>
      </c>
      <c r="E95" s="30">
        <f t="shared" ref="E95:AI95" si="13">SUM(E91:E94)</f>
        <v>4.9800000000000004</v>
      </c>
      <c r="F95" s="30">
        <f t="shared" si="13"/>
        <v>9.370000000000001</v>
      </c>
      <c r="G95" s="30">
        <f t="shared" si="13"/>
        <v>2.56</v>
      </c>
      <c r="H95" s="30">
        <f t="shared" si="13"/>
        <v>62.87</v>
      </c>
      <c r="I95" s="53">
        <f t="shared" si="13"/>
        <v>382.03564199999994</v>
      </c>
      <c r="J95" s="30">
        <f t="shared" si="13"/>
        <v>5.09</v>
      </c>
      <c r="K95" s="30">
        <f t="shared" si="13"/>
        <v>0.09</v>
      </c>
      <c r="L95" s="30">
        <f t="shared" si="13"/>
        <v>0</v>
      </c>
      <c r="M95" s="30">
        <f t="shared" si="13"/>
        <v>0</v>
      </c>
      <c r="N95" s="30">
        <f t="shared" si="13"/>
        <v>17.95</v>
      </c>
      <c r="O95" s="30">
        <f t="shared" si="13"/>
        <v>42.230000000000004</v>
      </c>
      <c r="P95" s="30">
        <f t="shared" si="13"/>
        <v>2.68</v>
      </c>
      <c r="Q95" s="30">
        <f t="shared" si="13"/>
        <v>0</v>
      </c>
      <c r="R95" s="30">
        <f t="shared" si="13"/>
        <v>0</v>
      </c>
      <c r="S95" s="30">
        <f t="shared" si="13"/>
        <v>0.4</v>
      </c>
      <c r="T95" s="30">
        <f t="shared" si="13"/>
        <v>2.6900000000000004</v>
      </c>
      <c r="U95" s="30">
        <f t="shared" si="13"/>
        <v>519.88</v>
      </c>
      <c r="V95" s="30">
        <f t="shared" si="13"/>
        <v>240.93</v>
      </c>
      <c r="W95" s="30">
        <f t="shared" si="13"/>
        <v>205.61</v>
      </c>
      <c r="X95" s="30">
        <f t="shared" si="13"/>
        <v>57.42</v>
      </c>
      <c r="Y95" s="30">
        <f t="shared" si="13"/>
        <v>239.09</v>
      </c>
      <c r="Z95" s="30">
        <f t="shared" si="13"/>
        <v>1.9400000000000002</v>
      </c>
      <c r="AA95" s="30">
        <f t="shared" si="13"/>
        <v>40.200000000000003</v>
      </c>
      <c r="AB95" s="30">
        <f t="shared" si="13"/>
        <v>39.4</v>
      </c>
      <c r="AC95" s="30">
        <f t="shared" si="13"/>
        <v>60.599999999999994</v>
      </c>
      <c r="AD95" s="30">
        <f t="shared" si="13"/>
        <v>0.88000000000000012</v>
      </c>
      <c r="AE95" s="30">
        <f t="shared" si="13"/>
        <v>0.2</v>
      </c>
      <c r="AF95" s="30">
        <f t="shared" si="13"/>
        <v>0.16999999999999998</v>
      </c>
      <c r="AG95" s="30">
        <f t="shared" si="13"/>
        <v>1.24</v>
      </c>
      <c r="AH95" s="30">
        <f t="shared" si="13"/>
        <v>4.37</v>
      </c>
      <c r="AI95" s="30">
        <f t="shared" si="13"/>
        <v>0.49</v>
      </c>
      <c r="AJ95" s="14">
        <v>0</v>
      </c>
      <c r="AK95" s="14">
        <v>484.1</v>
      </c>
      <c r="AL95" s="14">
        <v>434.62</v>
      </c>
      <c r="AM95" s="14">
        <v>1046.04</v>
      </c>
      <c r="AN95" s="14">
        <v>347.58</v>
      </c>
      <c r="AO95" s="14">
        <v>214.74</v>
      </c>
      <c r="AP95" s="14">
        <v>340.77</v>
      </c>
      <c r="AQ95" s="14">
        <v>174.5</v>
      </c>
      <c r="AR95" s="14">
        <v>521.66</v>
      </c>
      <c r="AS95" s="14">
        <v>585.95000000000005</v>
      </c>
      <c r="AT95" s="14">
        <v>392.98</v>
      </c>
      <c r="AU95" s="14">
        <v>522.94000000000005</v>
      </c>
      <c r="AV95" s="14">
        <v>233.48</v>
      </c>
      <c r="AW95" s="14">
        <v>276.7</v>
      </c>
      <c r="AX95" s="14">
        <v>2287.06</v>
      </c>
      <c r="AY95" s="14">
        <v>0</v>
      </c>
      <c r="AZ95" s="14">
        <v>882.16</v>
      </c>
      <c r="BA95" s="14">
        <v>526.63</v>
      </c>
      <c r="BB95" s="14">
        <v>383.54</v>
      </c>
      <c r="BC95" s="14">
        <v>158.76</v>
      </c>
      <c r="BD95" s="14">
        <v>0.09</v>
      </c>
      <c r="BE95" s="14">
        <v>0.05</v>
      </c>
      <c r="BF95" s="14">
        <v>0.06</v>
      </c>
      <c r="BG95" s="14">
        <v>0.16</v>
      </c>
      <c r="BH95" s="14">
        <v>0.19</v>
      </c>
      <c r="BI95" s="14">
        <v>0.63</v>
      </c>
      <c r="BJ95" s="14">
        <v>0.04</v>
      </c>
      <c r="BK95" s="14">
        <v>1.69</v>
      </c>
      <c r="BL95" s="14">
        <v>0.01</v>
      </c>
      <c r="BM95" s="14">
        <v>0.47</v>
      </c>
      <c r="BN95" s="14">
        <v>0.02</v>
      </c>
      <c r="BO95" s="14">
        <v>0</v>
      </c>
      <c r="BP95" s="14">
        <v>0</v>
      </c>
      <c r="BQ95" s="14">
        <v>0.1</v>
      </c>
      <c r="BR95" s="14">
        <v>0.16</v>
      </c>
      <c r="BS95" s="14">
        <v>1.8</v>
      </c>
      <c r="BT95" s="14">
        <v>0</v>
      </c>
      <c r="BU95" s="14">
        <v>0</v>
      </c>
      <c r="BV95" s="14">
        <v>1.19</v>
      </c>
      <c r="BW95" s="14">
        <v>0.02</v>
      </c>
      <c r="BX95" s="14">
        <v>0</v>
      </c>
      <c r="BY95" s="14">
        <v>0</v>
      </c>
      <c r="BZ95" s="14">
        <v>0</v>
      </c>
      <c r="CA95" s="14">
        <v>0</v>
      </c>
      <c r="CB95" s="14">
        <v>363.61</v>
      </c>
      <c r="CC95" s="11"/>
      <c r="CD95" s="11" t="e">
        <f>$I$95/#REF!*100</f>
        <v>#REF!</v>
      </c>
      <c r="CE95" s="14">
        <v>46.77</v>
      </c>
      <c r="CG95" s="14">
        <v>27.39</v>
      </c>
      <c r="CH95" s="14">
        <v>15.6</v>
      </c>
      <c r="CI95" s="14">
        <v>21.49</v>
      </c>
      <c r="CJ95" s="14">
        <v>3621.5</v>
      </c>
      <c r="CK95" s="14">
        <v>1864.03</v>
      </c>
      <c r="CL95" s="14">
        <v>2742.76</v>
      </c>
      <c r="CM95" s="14">
        <v>69.11</v>
      </c>
      <c r="CN95" s="14">
        <v>41.22</v>
      </c>
      <c r="CO95" s="14">
        <v>55.17</v>
      </c>
      <c r="CP95" s="14">
        <v>13</v>
      </c>
      <c r="CQ95" s="14">
        <v>0.5</v>
      </c>
    </row>
    <row r="96" spans="1:95" x14ac:dyDescent="0.25">
      <c r="B96" s="18" t="s">
        <v>157</v>
      </c>
    </row>
    <row r="97" spans="1:95" s="13" customFormat="1" x14ac:dyDescent="0.25">
      <c r="A97" s="19" t="str">
        <f>"-"</f>
        <v>-</v>
      </c>
      <c r="B97" s="20" t="s">
        <v>192</v>
      </c>
      <c r="C97" s="43" t="str">
        <f>"100"</f>
        <v>100</v>
      </c>
      <c r="D97" s="21">
        <v>0.5</v>
      </c>
      <c r="E97" s="21">
        <v>0</v>
      </c>
      <c r="F97" s="21">
        <v>0.1</v>
      </c>
      <c r="G97" s="21">
        <v>0</v>
      </c>
      <c r="H97" s="21">
        <v>10.3</v>
      </c>
      <c r="I97" s="52">
        <v>43.239999999999995</v>
      </c>
      <c r="J97" s="21">
        <v>0</v>
      </c>
      <c r="K97" s="21">
        <v>0</v>
      </c>
      <c r="L97" s="21">
        <v>0</v>
      </c>
      <c r="M97" s="21">
        <v>0</v>
      </c>
      <c r="N97" s="21">
        <v>9.9</v>
      </c>
      <c r="O97" s="21">
        <v>0.2</v>
      </c>
      <c r="P97" s="21">
        <v>0.2</v>
      </c>
      <c r="Q97" s="21">
        <v>0</v>
      </c>
      <c r="R97" s="21">
        <v>0</v>
      </c>
      <c r="S97" s="21">
        <v>0.5</v>
      </c>
      <c r="T97" s="21">
        <v>0.3</v>
      </c>
      <c r="U97" s="21">
        <v>6</v>
      </c>
      <c r="V97" s="21">
        <v>120</v>
      </c>
      <c r="W97" s="21">
        <v>7</v>
      </c>
      <c r="X97" s="21">
        <v>4</v>
      </c>
      <c r="Y97" s="21">
        <v>7</v>
      </c>
      <c r="Z97" s="21">
        <v>1.4</v>
      </c>
      <c r="AA97" s="21">
        <v>0</v>
      </c>
      <c r="AB97" s="21">
        <v>0</v>
      </c>
      <c r="AC97" s="21">
        <v>0</v>
      </c>
      <c r="AD97" s="21">
        <v>0.1</v>
      </c>
      <c r="AE97" s="21">
        <v>0.01</v>
      </c>
      <c r="AF97" s="21">
        <v>0.01</v>
      </c>
      <c r="AG97" s="21">
        <v>0.1</v>
      </c>
      <c r="AH97" s="21">
        <v>0.2</v>
      </c>
      <c r="AI97" s="21">
        <v>2</v>
      </c>
      <c r="AJ97" s="13">
        <v>0.2</v>
      </c>
      <c r="AK97" s="13">
        <v>8</v>
      </c>
      <c r="AL97" s="13">
        <v>10</v>
      </c>
      <c r="AM97" s="13">
        <v>14</v>
      </c>
      <c r="AN97" s="13">
        <v>14</v>
      </c>
      <c r="AO97" s="13">
        <v>2</v>
      </c>
      <c r="AP97" s="13">
        <v>8</v>
      </c>
      <c r="AQ97" s="13">
        <v>2</v>
      </c>
      <c r="AR97" s="13">
        <v>7</v>
      </c>
      <c r="AS97" s="13">
        <v>13</v>
      </c>
      <c r="AT97" s="13">
        <v>8</v>
      </c>
      <c r="AU97" s="13">
        <v>58</v>
      </c>
      <c r="AV97" s="13">
        <v>5</v>
      </c>
      <c r="AW97" s="13">
        <v>11</v>
      </c>
      <c r="AX97" s="13">
        <v>32</v>
      </c>
      <c r="AY97" s="13">
        <v>0</v>
      </c>
      <c r="AZ97" s="13">
        <v>10</v>
      </c>
      <c r="BA97" s="13">
        <v>12</v>
      </c>
      <c r="BB97" s="13">
        <v>5</v>
      </c>
      <c r="BC97" s="13">
        <v>4</v>
      </c>
      <c r="BD97" s="13">
        <v>0</v>
      </c>
      <c r="BE97" s="13">
        <v>0</v>
      </c>
      <c r="BF97" s="13">
        <v>0</v>
      </c>
      <c r="BG97" s="13">
        <v>0</v>
      </c>
      <c r="BH97" s="13">
        <v>0</v>
      </c>
      <c r="BI97" s="13">
        <v>0</v>
      </c>
      <c r="BJ97" s="13">
        <v>0</v>
      </c>
      <c r="BK97" s="13">
        <v>0</v>
      </c>
      <c r="BL97" s="13">
        <v>0</v>
      </c>
      <c r="BM97" s="13">
        <v>0</v>
      </c>
      <c r="BN97" s="13">
        <v>0</v>
      </c>
      <c r="BO97" s="13">
        <v>0</v>
      </c>
      <c r="BP97" s="13">
        <v>0</v>
      </c>
      <c r="BQ97" s="13">
        <v>0</v>
      </c>
      <c r="BR97" s="13">
        <v>0</v>
      </c>
      <c r="BS97" s="13">
        <v>0</v>
      </c>
      <c r="BT97" s="13">
        <v>0</v>
      </c>
      <c r="BU97" s="13">
        <v>0</v>
      </c>
      <c r="BV97" s="13">
        <v>0</v>
      </c>
      <c r="BW97" s="13">
        <v>0</v>
      </c>
      <c r="BX97" s="13">
        <v>0</v>
      </c>
      <c r="BY97" s="13">
        <v>0</v>
      </c>
      <c r="BZ97" s="13">
        <v>0</v>
      </c>
      <c r="CA97" s="13">
        <v>0</v>
      </c>
      <c r="CB97" s="13">
        <v>88.1</v>
      </c>
      <c r="CC97" s="22"/>
      <c r="CD97" s="22"/>
      <c r="CE97" s="13">
        <v>0</v>
      </c>
      <c r="CG97" s="13">
        <v>2</v>
      </c>
      <c r="CH97" s="13">
        <v>2</v>
      </c>
      <c r="CI97" s="13">
        <v>2</v>
      </c>
      <c r="CJ97" s="13">
        <v>200</v>
      </c>
      <c r="CK97" s="13">
        <v>91</v>
      </c>
      <c r="CL97" s="13">
        <v>145.5</v>
      </c>
      <c r="CM97" s="13">
        <v>0.3</v>
      </c>
      <c r="CN97" s="13">
        <v>0.3</v>
      </c>
      <c r="CO97" s="13">
        <v>0.3</v>
      </c>
      <c r="CP97" s="13">
        <v>0</v>
      </c>
      <c r="CQ97" s="13">
        <v>0</v>
      </c>
    </row>
    <row r="98" spans="1:95" s="14" customFormat="1" x14ac:dyDescent="0.25">
      <c r="A98" s="28"/>
      <c r="B98" s="29" t="s">
        <v>156</v>
      </c>
      <c r="C98" s="44">
        <v>100</v>
      </c>
      <c r="D98" s="30">
        <v>0.5</v>
      </c>
      <c r="E98" s="30">
        <v>0</v>
      </c>
      <c r="F98" s="30">
        <v>0.1</v>
      </c>
      <c r="G98" s="30">
        <v>0</v>
      </c>
      <c r="H98" s="30">
        <v>10.3</v>
      </c>
      <c r="I98" s="53">
        <v>43.24</v>
      </c>
      <c r="J98" s="30">
        <v>0</v>
      </c>
      <c r="K98" s="30">
        <v>0</v>
      </c>
      <c r="L98" s="30">
        <v>0</v>
      </c>
      <c r="M98" s="30">
        <v>0</v>
      </c>
      <c r="N98" s="30">
        <v>9.9</v>
      </c>
      <c r="O98" s="30">
        <v>0.2</v>
      </c>
      <c r="P98" s="30">
        <v>0.2</v>
      </c>
      <c r="Q98" s="30">
        <v>0</v>
      </c>
      <c r="R98" s="30">
        <v>0</v>
      </c>
      <c r="S98" s="30">
        <v>0.5</v>
      </c>
      <c r="T98" s="30">
        <v>0.3</v>
      </c>
      <c r="U98" s="30">
        <v>6</v>
      </c>
      <c r="V98" s="30">
        <v>120</v>
      </c>
      <c r="W98" s="30">
        <v>7</v>
      </c>
      <c r="X98" s="30">
        <v>4</v>
      </c>
      <c r="Y98" s="30">
        <v>7</v>
      </c>
      <c r="Z98" s="30">
        <v>1.4</v>
      </c>
      <c r="AA98" s="30">
        <v>0</v>
      </c>
      <c r="AB98" s="30">
        <v>0</v>
      </c>
      <c r="AC98" s="30">
        <v>0</v>
      </c>
      <c r="AD98" s="30">
        <v>0.1</v>
      </c>
      <c r="AE98" s="30">
        <v>0.01</v>
      </c>
      <c r="AF98" s="30">
        <v>0.01</v>
      </c>
      <c r="AG98" s="30">
        <v>0.1</v>
      </c>
      <c r="AH98" s="30">
        <v>0.2</v>
      </c>
      <c r="AI98" s="30">
        <v>2</v>
      </c>
      <c r="AJ98" s="14">
        <v>0.2</v>
      </c>
      <c r="AK98" s="14">
        <v>8</v>
      </c>
      <c r="AL98" s="14">
        <v>10</v>
      </c>
      <c r="AM98" s="14">
        <v>14</v>
      </c>
      <c r="AN98" s="14">
        <v>14</v>
      </c>
      <c r="AO98" s="14">
        <v>2</v>
      </c>
      <c r="AP98" s="14">
        <v>8</v>
      </c>
      <c r="AQ98" s="14">
        <v>2</v>
      </c>
      <c r="AR98" s="14">
        <v>7</v>
      </c>
      <c r="AS98" s="14">
        <v>13</v>
      </c>
      <c r="AT98" s="14">
        <v>8</v>
      </c>
      <c r="AU98" s="14">
        <v>58</v>
      </c>
      <c r="AV98" s="14">
        <v>5</v>
      </c>
      <c r="AW98" s="14">
        <v>11</v>
      </c>
      <c r="AX98" s="14">
        <v>32</v>
      </c>
      <c r="AY98" s="14">
        <v>0</v>
      </c>
      <c r="AZ98" s="14">
        <v>10</v>
      </c>
      <c r="BA98" s="14">
        <v>12</v>
      </c>
      <c r="BB98" s="14">
        <v>5</v>
      </c>
      <c r="BC98" s="14">
        <v>4</v>
      </c>
      <c r="BD98" s="14">
        <v>0</v>
      </c>
      <c r="BE98" s="14">
        <v>0</v>
      </c>
      <c r="BF98" s="14">
        <v>0</v>
      </c>
      <c r="BG98" s="14">
        <v>0</v>
      </c>
      <c r="BH98" s="14">
        <v>0</v>
      </c>
      <c r="BI98" s="14">
        <v>0</v>
      </c>
      <c r="BJ98" s="14">
        <v>0</v>
      </c>
      <c r="BK98" s="14">
        <v>0</v>
      </c>
      <c r="BL98" s="14">
        <v>0</v>
      </c>
      <c r="BM98" s="14">
        <v>0</v>
      </c>
      <c r="BN98" s="14">
        <v>0</v>
      </c>
      <c r="BO98" s="14">
        <v>0</v>
      </c>
      <c r="BP98" s="14">
        <v>0</v>
      </c>
      <c r="BQ98" s="14">
        <v>0</v>
      </c>
      <c r="BR98" s="14">
        <v>0</v>
      </c>
      <c r="BS98" s="14">
        <v>0</v>
      </c>
      <c r="BT98" s="14">
        <v>0</v>
      </c>
      <c r="BU98" s="14">
        <v>0</v>
      </c>
      <c r="BV98" s="14">
        <v>0</v>
      </c>
      <c r="BW98" s="14">
        <v>0</v>
      </c>
      <c r="BX98" s="14">
        <v>0</v>
      </c>
      <c r="BY98" s="14">
        <v>0</v>
      </c>
      <c r="BZ98" s="14">
        <v>0</v>
      </c>
      <c r="CA98" s="14">
        <v>0</v>
      </c>
      <c r="CB98" s="14">
        <v>88.1</v>
      </c>
      <c r="CC98" s="11"/>
      <c r="CD98" s="11" t="e">
        <f>$I$98/#REF!*100</f>
        <v>#REF!</v>
      </c>
      <c r="CE98" s="14">
        <v>0</v>
      </c>
      <c r="CG98" s="14">
        <v>2</v>
      </c>
      <c r="CH98" s="14">
        <v>2</v>
      </c>
      <c r="CI98" s="14">
        <v>2</v>
      </c>
      <c r="CJ98" s="14">
        <v>200</v>
      </c>
      <c r="CK98" s="14">
        <v>91</v>
      </c>
      <c r="CL98" s="14">
        <v>145.5</v>
      </c>
      <c r="CM98" s="14">
        <v>0.3</v>
      </c>
      <c r="CN98" s="14">
        <v>0.3</v>
      </c>
      <c r="CO98" s="14">
        <v>0.3</v>
      </c>
      <c r="CP98" s="14">
        <v>0</v>
      </c>
      <c r="CQ98" s="14">
        <v>0</v>
      </c>
    </row>
    <row r="99" spans="1:95" x14ac:dyDescent="0.25">
      <c r="B99" s="18" t="s">
        <v>109</v>
      </c>
    </row>
    <row r="100" spans="1:95" s="26" customFormat="1" x14ac:dyDescent="0.25">
      <c r="A100" s="23" t="str">
        <f>"-"</f>
        <v>-</v>
      </c>
      <c r="B100" s="24" t="s">
        <v>110</v>
      </c>
      <c r="C100" s="42" t="str">
        <f>"20"</f>
        <v>20</v>
      </c>
      <c r="D100" s="25">
        <v>1.32</v>
      </c>
      <c r="E100" s="25">
        <v>0</v>
      </c>
      <c r="F100" s="25">
        <v>0.13</v>
      </c>
      <c r="G100" s="25">
        <v>0.13</v>
      </c>
      <c r="H100" s="25">
        <v>9.3800000000000008</v>
      </c>
      <c r="I100" s="51">
        <v>44.780199999999994</v>
      </c>
      <c r="J100" s="25">
        <v>0</v>
      </c>
      <c r="K100" s="25">
        <v>0</v>
      </c>
      <c r="L100" s="25">
        <v>0</v>
      </c>
      <c r="M100" s="25">
        <v>0</v>
      </c>
      <c r="N100" s="25">
        <v>0.22</v>
      </c>
      <c r="O100" s="25">
        <v>9.1199999999999992</v>
      </c>
      <c r="P100" s="25">
        <v>0.04</v>
      </c>
      <c r="Q100" s="25">
        <v>0</v>
      </c>
      <c r="R100" s="25">
        <v>0</v>
      </c>
      <c r="S100" s="25">
        <v>0</v>
      </c>
      <c r="T100" s="25">
        <v>0.36</v>
      </c>
      <c r="U100" s="25">
        <v>0</v>
      </c>
      <c r="V100" s="25">
        <v>0</v>
      </c>
      <c r="W100" s="25">
        <v>0</v>
      </c>
      <c r="X100" s="25">
        <v>0</v>
      </c>
      <c r="Y100" s="25">
        <v>0</v>
      </c>
      <c r="Z100" s="25">
        <v>0</v>
      </c>
      <c r="AA100" s="25">
        <v>0</v>
      </c>
      <c r="AB100" s="25">
        <v>0</v>
      </c>
      <c r="AC100" s="25">
        <v>0</v>
      </c>
      <c r="AD100" s="25">
        <v>0</v>
      </c>
      <c r="AE100" s="25">
        <v>0</v>
      </c>
      <c r="AF100" s="25">
        <v>0</v>
      </c>
      <c r="AG100" s="25">
        <v>0</v>
      </c>
      <c r="AH100" s="25">
        <v>0</v>
      </c>
      <c r="AI100" s="25">
        <v>0</v>
      </c>
      <c r="AJ100" s="26">
        <v>0</v>
      </c>
      <c r="AK100" s="26">
        <v>63.86</v>
      </c>
      <c r="AL100" s="26">
        <v>66.47</v>
      </c>
      <c r="AM100" s="26">
        <v>101.79</v>
      </c>
      <c r="AN100" s="26">
        <v>33.76</v>
      </c>
      <c r="AO100" s="26">
        <v>20.010000000000002</v>
      </c>
      <c r="AP100" s="26">
        <v>40.020000000000003</v>
      </c>
      <c r="AQ100" s="26">
        <v>15.14</v>
      </c>
      <c r="AR100" s="26">
        <v>72.38</v>
      </c>
      <c r="AS100" s="26">
        <v>44.89</v>
      </c>
      <c r="AT100" s="26">
        <v>62.64</v>
      </c>
      <c r="AU100" s="26">
        <v>51.68</v>
      </c>
      <c r="AV100" s="26">
        <v>27.14</v>
      </c>
      <c r="AW100" s="26">
        <v>48.02</v>
      </c>
      <c r="AX100" s="26">
        <v>401.59</v>
      </c>
      <c r="AY100" s="26">
        <v>0</v>
      </c>
      <c r="AZ100" s="26">
        <v>130.85</v>
      </c>
      <c r="BA100" s="26">
        <v>56.9</v>
      </c>
      <c r="BB100" s="26">
        <v>37.76</v>
      </c>
      <c r="BC100" s="26">
        <v>29.93</v>
      </c>
      <c r="BD100" s="26">
        <v>0</v>
      </c>
      <c r="BE100" s="26">
        <v>0</v>
      </c>
      <c r="BF100" s="26">
        <v>0</v>
      </c>
      <c r="BG100" s="26">
        <v>0</v>
      </c>
      <c r="BH100" s="26">
        <v>0</v>
      </c>
      <c r="BI100" s="26">
        <v>0</v>
      </c>
      <c r="BJ100" s="26">
        <v>0</v>
      </c>
      <c r="BK100" s="26">
        <v>0.02</v>
      </c>
      <c r="BL100" s="26">
        <v>0</v>
      </c>
      <c r="BM100" s="26">
        <v>0</v>
      </c>
      <c r="BN100" s="26">
        <v>0</v>
      </c>
      <c r="BO100" s="26">
        <v>0</v>
      </c>
      <c r="BP100" s="26">
        <v>0</v>
      </c>
      <c r="BQ100" s="26">
        <v>0</v>
      </c>
      <c r="BR100" s="26">
        <v>0</v>
      </c>
      <c r="BS100" s="26">
        <v>0.01</v>
      </c>
      <c r="BT100" s="26">
        <v>0</v>
      </c>
      <c r="BU100" s="26">
        <v>0</v>
      </c>
      <c r="BV100" s="26">
        <v>0.06</v>
      </c>
      <c r="BW100" s="26">
        <v>0</v>
      </c>
      <c r="BX100" s="26">
        <v>0</v>
      </c>
      <c r="BY100" s="26">
        <v>0</v>
      </c>
      <c r="BZ100" s="26">
        <v>0</v>
      </c>
      <c r="CA100" s="26">
        <v>0</v>
      </c>
      <c r="CB100" s="26">
        <v>7.82</v>
      </c>
      <c r="CC100" s="27"/>
      <c r="CD100" s="27"/>
      <c r="CE100" s="26">
        <v>0</v>
      </c>
      <c r="CG100" s="26">
        <v>0</v>
      </c>
      <c r="CH100" s="26">
        <v>0</v>
      </c>
      <c r="CI100" s="26">
        <v>0</v>
      </c>
      <c r="CJ100" s="26">
        <v>380</v>
      </c>
      <c r="CK100" s="26">
        <v>146.4</v>
      </c>
      <c r="CL100" s="26">
        <v>263.2</v>
      </c>
      <c r="CM100" s="26">
        <v>3.04</v>
      </c>
      <c r="CN100" s="26">
        <v>3.04</v>
      </c>
      <c r="CO100" s="26">
        <v>3.04</v>
      </c>
      <c r="CP100" s="26">
        <v>0</v>
      </c>
      <c r="CQ100" s="26">
        <v>0</v>
      </c>
    </row>
    <row r="101" spans="1:95" s="26" customFormat="1" x14ac:dyDescent="0.25">
      <c r="A101" s="23" t="str">
        <f>"-"</f>
        <v>-</v>
      </c>
      <c r="B101" s="24" t="s">
        <v>111</v>
      </c>
      <c r="C101" s="42" t="str">
        <f>"20"</f>
        <v>20</v>
      </c>
      <c r="D101" s="25">
        <v>1.32</v>
      </c>
      <c r="E101" s="25">
        <v>0</v>
      </c>
      <c r="F101" s="25">
        <v>0.24</v>
      </c>
      <c r="G101" s="25">
        <v>0.24</v>
      </c>
      <c r="H101" s="25">
        <v>8.34</v>
      </c>
      <c r="I101" s="51">
        <v>38.676000000000002</v>
      </c>
      <c r="J101" s="25">
        <v>0.04</v>
      </c>
      <c r="K101" s="25">
        <v>0</v>
      </c>
      <c r="L101" s="25">
        <v>0</v>
      </c>
      <c r="M101" s="25">
        <v>0</v>
      </c>
      <c r="N101" s="25">
        <v>0.24</v>
      </c>
      <c r="O101" s="25">
        <v>6.44</v>
      </c>
      <c r="P101" s="25">
        <v>1.66</v>
      </c>
      <c r="Q101" s="25">
        <v>0</v>
      </c>
      <c r="R101" s="25">
        <v>0</v>
      </c>
      <c r="S101" s="25">
        <v>0.2</v>
      </c>
      <c r="T101" s="25">
        <v>0.5</v>
      </c>
      <c r="U101" s="25">
        <v>122</v>
      </c>
      <c r="V101" s="25">
        <v>49</v>
      </c>
      <c r="W101" s="25">
        <v>7</v>
      </c>
      <c r="X101" s="25">
        <v>9.4</v>
      </c>
      <c r="Y101" s="25">
        <v>31.6</v>
      </c>
      <c r="Z101" s="25">
        <v>0.78</v>
      </c>
      <c r="AA101" s="25">
        <v>0</v>
      </c>
      <c r="AB101" s="25">
        <v>1</v>
      </c>
      <c r="AC101" s="25">
        <v>0.2</v>
      </c>
      <c r="AD101" s="25">
        <v>0.28000000000000003</v>
      </c>
      <c r="AE101" s="25">
        <v>0.04</v>
      </c>
      <c r="AF101" s="25">
        <v>0.02</v>
      </c>
      <c r="AG101" s="25">
        <v>0.14000000000000001</v>
      </c>
      <c r="AH101" s="25">
        <v>0.4</v>
      </c>
      <c r="AI101" s="25">
        <v>0</v>
      </c>
      <c r="AJ101" s="26">
        <v>0</v>
      </c>
      <c r="AK101" s="26">
        <v>64.400000000000006</v>
      </c>
      <c r="AL101" s="26">
        <v>49.6</v>
      </c>
      <c r="AM101" s="26">
        <v>85.4</v>
      </c>
      <c r="AN101" s="26">
        <v>44.6</v>
      </c>
      <c r="AO101" s="26">
        <v>18.600000000000001</v>
      </c>
      <c r="AP101" s="26">
        <v>39.6</v>
      </c>
      <c r="AQ101" s="26">
        <v>16</v>
      </c>
      <c r="AR101" s="26">
        <v>74.2</v>
      </c>
      <c r="AS101" s="26">
        <v>59.4</v>
      </c>
      <c r="AT101" s="26">
        <v>58.2</v>
      </c>
      <c r="AU101" s="26">
        <v>92.8</v>
      </c>
      <c r="AV101" s="26">
        <v>24.8</v>
      </c>
      <c r="AW101" s="26">
        <v>62</v>
      </c>
      <c r="AX101" s="26">
        <v>311.8</v>
      </c>
      <c r="AY101" s="26">
        <v>0</v>
      </c>
      <c r="AZ101" s="26">
        <v>105.2</v>
      </c>
      <c r="BA101" s="26">
        <v>58.2</v>
      </c>
      <c r="BB101" s="26">
        <v>36</v>
      </c>
      <c r="BC101" s="26">
        <v>26</v>
      </c>
      <c r="BD101" s="26">
        <v>0</v>
      </c>
      <c r="BE101" s="26">
        <v>0</v>
      </c>
      <c r="BF101" s="26">
        <v>0</v>
      </c>
      <c r="BG101" s="26">
        <v>0</v>
      </c>
      <c r="BH101" s="26">
        <v>0</v>
      </c>
      <c r="BI101" s="26">
        <v>0</v>
      </c>
      <c r="BJ101" s="26">
        <v>0</v>
      </c>
      <c r="BK101" s="26">
        <v>0.03</v>
      </c>
      <c r="BL101" s="26">
        <v>0</v>
      </c>
      <c r="BM101" s="26">
        <v>0</v>
      </c>
      <c r="BN101" s="26">
        <v>0</v>
      </c>
      <c r="BO101" s="26">
        <v>0</v>
      </c>
      <c r="BP101" s="26">
        <v>0</v>
      </c>
      <c r="BQ101" s="26">
        <v>0</v>
      </c>
      <c r="BR101" s="26">
        <v>0</v>
      </c>
      <c r="BS101" s="26">
        <v>0.02</v>
      </c>
      <c r="BT101" s="26">
        <v>0</v>
      </c>
      <c r="BU101" s="26">
        <v>0</v>
      </c>
      <c r="BV101" s="26">
        <v>0.1</v>
      </c>
      <c r="BW101" s="26">
        <v>0.02</v>
      </c>
      <c r="BX101" s="26">
        <v>0</v>
      </c>
      <c r="BY101" s="26">
        <v>0</v>
      </c>
      <c r="BZ101" s="26">
        <v>0</v>
      </c>
      <c r="CA101" s="26">
        <v>0</v>
      </c>
      <c r="CB101" s="26">
        <v>9.4</v>
      </c>
      <c r="CC101" s="27"/>
      <c r="CD101" s="27"/>
      <c r="CE101" s="26">
        <v>0.17</v>
      </c>
      <c r="CG101" s="26">
        <v>1</v>
      </c>
      <c r="CH101" s="26">
        <v>1</v>
      </c>
      <c r="CI101" s="26">
        <v>1</v>
      </c>
      <c r="CJ101" s="26">
        <v>190</v>
      </c>
      <c r="CK101" s="26">
        <v>73.2</v>
      </c>
      <c r="CL101" s="26">
        <v>131.6</v>
      </c>
      <c r="CM101" s="26">
        <v>1.9</v>
      </c>
      <c r="CN101" s="26">
        <v>1.58</v>
      </c>
      <c r="CO101" s="26">
        <v>1.74</v>
      </c>
      <c r="CP101" s="26">
        <v>0</v>
      </c>
      <c r="CQ101" s="26">
        <v>0</v>
      </c>
    </row>
    <row r="102" spans="1:95" s="26" customFormat="1" x14ac:dyDescent="0.25">
      <c r="A102" s="23" t="str">
        <f>"3/10"</f>
        <v>3/10</v>
      </c>
      <c r="B102" s="24" t="s">
        <v>124</v>
      </c>
      <c r="C102" s="42" t="s">
        <v>175</v>
      </c>
      <c r="D102" s="25">
        <v>0.14000000000000001</v>
      </c>
      <c r="E102" s="25">
        <v>0</v>
      </c>
      <c r="F102" s="25">
        <v>0.14000000000000001</v>
      </c>
      <c r="G102" s="25">
        <v>0.14000000000000001</v>
      </c>
      <c r="H102" s="25">
        <v>21.67</v>
      </c>
      <c r="I102" s="51">
        <v>84.015215999999995</v>
      </c>
      <c r="J102" s="25">
        <v>0.04</v>
      </c>
      <c r="K102" s="25">
        <v>0</v>
      </c>
      <c r="L102" s="25">
        <v>0</v>
      </c>
      <c r="M102" s="25">
        <v>0</v>
      </c>
      <c r="N102" s="25">
        <v>20.78</v>
      </c>
      <c r="O102" s="25">
        <v>0.27</v>
      </c>
      <c r="P102" s="25">
        <v>0.62</v>
      </c>
      <c r="Q102" s="25">
        <v>0</v>
      </c>
      <c r="R102" s="25">
        <v>0</v>
      </c>
      <c r="S102" s="25">
        <v>0.28999999999999998</v>
      </c>
      <c r="T102" s="25">
        <v>0.2</v>
      </c>
      <c r="U102" s="25">
        <v>9.44</v>
      </c>
      <c r="V102" s="25">
        <v>99.61</v>
      </c>
      <c r="W102" s="25">
        <v>6.11</v>
      </c>
      <c r="X102" s="25">
        <v>3.08</v>
      </c>
      <c r="Y102" s="25">
        <v>3.68</v>
      </c>
      <c r="Z102" s="25">
        <v>0.82</v>
      </c>
      <c r="AA102" s="25">
        <v>0</v>
      </c>
      <c r="AB102" s="25">
        <v>9.7200000000000006</v>
      </c>
      <c r="AC102" s="25">
        <v>1.8</v>
      </c>
      <c r="AD102" s="25">
        <v>7.0000000000000007E-2</v>
      </c>
      <c r="AE102" s="25">
        <v>0.01</v>
      </c>
      <c r="AF102" s="25">
        <v>0.01</v>
      </c>
      <c r="AG102" s="25">
        <v>0.09</v>
      </c>
      <c r="AH102" s="25">
        <v>0.14000000000000001</v>
      </c>
      <c r="AI102" s="25">
        <v>1.44</v>
      </c>
      <c r="AJ102" s="26">
        <v>0</v>
      </c>
      <c r="AK102" s="26">
        <v>4.2300000000000004</v>
      </c>
      <c r="AL102" s="26">
        <v>4.59</v>
      </c>
      <c r="AM102" s="26">
        <v>6.7</v>
      </c>
      <c r="AN102" s="26">
        <v>6.35</v>
      </c>
      <c r="AO102" s="26">
        <v>1.06</v>
      </c>
      <c r="AP102" s="26">
        <v>3.88</v>
      </c>
      <c r="AQ102" s="26">
        <v>1.06</v>
      </c>
      <c r="AR102" s="26">
        <v>3.18</v>
      </c>
      <c r="AS102" s="26">
        <v>6</v>
      </c>
      <c r="AT102" s="26">
        <v>3.53</v>
      </c>
      <c r="AU102" s="26">
        <v>27.52</v>
      </c>
      <c r="AV102" s="26">
        <v>2.4700000000000002</v>
      </c>
      <c r="AW102" s="26">
        <v>4.9400000000000004</v>
      </c>
      <c r="AX102" s="26">
        <v>14.82</v>
      </c>
      <c r="AY102" s="26">
        <v>0</v>
      </c>
      <c r="AZ102" s="26">
        <v>4.59</v>
      </c>
      <c r="BA102" s="26">
        <v>5.64</v>
      </c>
      <c r="BB102" s="26">
        <v>2.12</v>
      </c>
      <c r="BC102" s="26">
        <v>1.76</v>
      </c>
      <c r="BD102" s="26">
        <v>0</v>
      </c>
      <c r="BE102" s="26">
        <v>0</v>
      </c>
      <c r="BF102" s="26">
        <v>0</v>
      </c>
      <c r="BG102" s="26">
        <v>0</v>
      </c>
      <c r="BH102" s="26">
        <v>0</v>
      </c>
      <c r="BI102" s="26">
        <v>0</v>
      </c>
      <c r="BJ102" s="26">
        <v>0</v>
      </c>
      <c r="BK102" s="26">
        <v>0</v>
      </c>
      <c r="BL102" s="26">
        <v>0</v>
      </c>
      <c r="BM102" s="26">
        <v>0</v>
      </c>
      <c r="BN102" s="26">
        <v>0</v>
      </c>
      <c r="BO102" s="26">
        <v>0</v>
      </c>
      <c r="BP102" s="26">
        <v>0</v>
      </c>
      <c r="BQ102" s="26">
        <v>0</v>
      </c>
      <c r="BR102" s="26">
        <v>0</v>
      </c>
      <c r="BS102" s="26">
        <v>0</v>
      </c>
      <c r="BT102" s="26">
        <v>0</v>
      </c>
      <c r="BU102" s="26">
        <v>0</v>
      </c>
      <c r="BV102" s="26">
        <v>0</v>
      </c>
      <c r="BW102" s="26">
        <v>0</v>
      </c>
      <c r="BX102" s="26">
        <v>0</v>
      </c>
      <c r="BY102" s="26">
        <v>0</v>
      </c>
      <c r="BZ102" s="26">
        <v>0</v>
      </c>
      <c r="CA102" s="26">
        <v>0</v>
      </c>
      <c r="CB102" s="26">
        <v>220.09</v>
      </c>
      <c r="CC102" s="27"/>
      <c r="CD102" s="27"/>
      <c r="CE102" s="26">
        <v>1.62</v>
      </c>
      <c r="CG102" s="26">
        <v>3.75</v>
      </c>
      <c r="CH102" s="26">
        <v>3.75</v>
      </c>
      <c r="CI102" s="26">
        <v>3.75</v>
      </c>
      <c r="CJ102" s="26">
        <v>360</v>
      </c>
      <c r="CK102" s="26">
        <v>174.15</v>
      </c>
      <c r="CL102" s="26">
        <v>267.08</v>
      </c>
      <c r="CM102" s="26">
        <v>34.340000000000003</v>
      </c>
      <c r="CN102" s="26">
        <v>20.16</v>
      </c>
      <c r="CO102" s="26">
        <v>27.25</v>
      </c>
      <c r="CP102" s="26">
        <v>18</v>
      </c>
      <c r="CQ102" s="26">
        <v>0</v>
      </c>
    </row>
    <row r="103" spans="1:95" s="58" customFormat="1" ht="31.5" x14ac:dyDescent="0.25">
      <c r="A103" s="60" t="str">
        <f>"32/1"</f>
        <v>32/1</v>
      </c>
      <c r="B103" s="56" t="s">
        <v>189</v>
      </c>
      <c r="C103" s="57">
        <v>50</v>
      </c>
      <c r="D103" s="57">
        <v>0.69</v>
      </c>
      <c r="E103" s="57">
        <v>0</v>
      </c>
      <c r="F103" s="57">
        <v>2.98</v>
      </c>
      <c r="G103" s="57">
        <v>2.98</v>
      </c>
      <c r="H103" s="57">
        <v>4.51</v>
      </c>
      <c r="I103" s="57">
        <v>44.932072920000003</v>
      </c>
      <c r="J103" s="57">
        <v>0.38</v>
      </c>
      <c r="K103" s="57">
        <v>1.95</v>
      </c>
      <c r="L103" s="57">
        <v>0</v>
      </c>
      <c r="M103" s="57">
        <v>0</v>
      </c>
      <c r="N103" s="57">
        <v>3.37</v>
      </c>
      <c r="O103" s="57">
        <v>0.04</v>
      </c>
      <c r="P103" s="57">
        <v>1.0900000000000001</v>
      </c>
      <c r="Q103" s="57">
        <v>0</v>
      </c>
      <c r="R103" s="57">
        <v>0</v>
      </c>
      <c r="S103" s="57">
        <v>0.05</v>
      </c>
      <c r="T103" s="57">
        <v>0.73</v>
      </c>
      <c r="U103" s="57">
        <v>111.56</v>
      </c>
      <c r="V103" s="57">
        <v>111.68</v>
      </c>
      <c r="W103" s="57">
        <v>17.04</v>
      </c>
      <c r="X103" s="57">
        <v>9.65</v>
      </c>
      <c r="Y103" s="57">
        <v>19</v>
      </c>
      <c r="Z103" s="57">
        <v>0.62</v>
      </c>
      <c r="AA103" s="57">
        <v>0</v>
      </c>
      <c r="AB103" s="57">
        <v>4.12</v>
      </c>
      <c r="AC103" s="57">
        <v>0.99</v>
      </c>
      <c r="AD103" s="57">
        <v>1.37</v>
      </c>
      <c r="AE103" s="57">
        <v>0.01</v>
      </c>
      <c r="AF103" s="57">
        <v>0.02</v>
      </c>
      <c r="AG103" s="57">
        <v>7.0000000000000007E-2</v>
      </c>
      <c r="AH103" s="57">
        <v>0.2</v>
      </c>
      <c r="AI103" s="57">
        <v>0.97</v>
      </c>
      <c r="AJ103" s="58">
        <v>0</v>
      </c>
      <c r="AK103" s="58">
        <v>24.4</v>
      </c>
      <c r="AL103" s="58">
        <v>27.62</v>
      </c>
      <c r="AM103" s="58">
        <v>30.85</v>
      </c>
      <c r="AN103" s="58">
        <v>42.35</v>
      </c>
      <c r="AO103" s="58">
        <v>9.2100000000000009</v>
      </c>
      <c r="AP103" s="58">
        <v>24.4</v>
      </c>
      <c r="AQ103" s="58">
        <v>5.98</v>
      </c>
      <c r="AR103" s="58">
        <v>20.72</v>
      </c>
      <c r="AS103" s="58">
        <v>18.420000000000002</v>
      </c>
      <c r="AT103" s="58">
        <v>33.61</v>
      </c>
      <c r="AU103" s="58">
        <v>151</v>
      </c>
      <c r="AV103" s="58">
        <v>6.45</v>
      </c>
      <c r="AW103" s="58">
        <v>17.489999999999998</v>
      </c>
      <c r="AX103" s="58">
        <v>126.14</v>
      </c>
      <c r="AY103" s="58">
        <v>0</v>
      </c>
      <c r="AZ103" s="58">
        <v>21.64</v>
      </c>
      <c r="BA103" s="58">
        <v>29</v>
      </c>
      <c r="BB103" s="58">
        <v>23.02</v>
      </c>
      <c r="BC103" s="58">
        <v>6.91</v>
      </c>
      <c r="BD103" s="58">
        <v>0</v>
      </c>
      <c r="BE103" s="58">
        <v>0</v>
      </c>
      <c r="BF103" s="58">
        <v>0</v>
      </c>
      <c r="BG103" s="58">
        <v>0</v>
      </c>
      <c r="BH103" s="58">
        <v>0</v>
      </c>
      <c r="BI103" s="58">
        <v>0</v>
      </c>
      <c r="BJ103" s="58">
        <v>0</v>
      </c>
      <c r="BK103" s="58">
        <v>0.18</v>
      </c>
      <c r="BL103" s="58">
        <v>0</v>
      </c>
      <c r="BM103" s="58">
        <v>0.12</v>
      </c>
      <c r="BN103" s="58">
        <v>0.01</v>
      </c>
      <c r="BO103" s="58">
        <v>0.02</v>
      </c>
      <c r="BP103" s="58">
        <v>0</v>
      </c>
      <c r="BQ103" s="58">
        <v>0</v>
      </c>
      <c r="BR103" s="58">
        <v>0</v>
      </c>
      <c r="BS103" s="58">
        <v>0.7</v>
      </c>
      <c r="BT103" s="58">
        <v>0</v>
      </c>
      <c r="BU103" s="58">
        <v>0</v>
      </c>
      <c r="BV103" s="58">
        <v>1.73</v>
      </c>
      <c r="BW103" s="58">
        <v>0</v>
      </c>
      <c r="BX103" s="58">
        <v>0</v>
      </c>
      <c r="BY103" s="58">
        <v>0</v>
      </c>
      <c r="BZ103" s="58">
        <v>0</v>
      </c>
      <c r="CA103" s="58">
        <v>0</v>
      </c>
      <c r="CB103" s="58">
        <v>42.53</v>
      </c>
      <c r="CC103" s="59"/>
      <c r="CD103" s="59"/>
      <c r="CE103" s="58">
        <v>0.69</v>
      </c>
      <c r="CG103" s="58">
        <v>27.16</v>
      </c>
      <c r="CH103" s="58">
        <v>16.98</v>
      </c>
      <c r="CI103" s="58">
        <v>22.07</v>
      </c>
      <c r="CJ103" s="58">
        <v>854.32</v>
      </c>
      <c r="CK103" s="58">
        <v>204.39</v>
      </c>
      <c r="CL103" s="58">
        <v>529.35</v>
      </c>
      <c r="CM103" s="58">
        <v>4.09</v>
      </c>
      <c r="CN103" s="58">
        <v>2.6</v>
      </c>
      <c r="CO103" s="58">
        <v>3.35</v>
      </c>
      <c r="CP103" s="58">
        <v>0</v>
      </c>
      <c r="CQ103" s="58">
        <v>0.25</v>
      </c>
    </row>
    <row r="104" spans="1:95" s="26" customFormat="1" ht="31.5" x14ac:dyDescent="0.25">
      <c r="A104" s="23" t="str">
        <f>"14/2"</f>
        <v>14/2</v>
      </c>
      <c r="B104" s="24" t="s">
        <v>137</v>
      </c>
      <c r="C104" s="42" t="str">
        <f>"180"</f>
        <v>180</v>
      </c>
      <c r="D104" s="25">
        <v>1.56</v>
      </c>
      <c r="E104" s="25">
        <v>5.86</v>
      </c>
      <c r="F104" s="25">
        <v>3.48</v>
      </c>
      <c r="G104" s="25">
        <v>3.95</v>
      </c>
      <c r="H104" s="25">
        <v>12.15</v>
      </c>
      <c r="I104" s="51">
        <v>84.96522539999998</v>
      </c>
      <c r="J104" s="25">
        <v>0.51</v>
      </c>
      <c r="K104" s="25">
        <v>2.34</v>
      </c>
      <c r="L104" s="25">
        <v>0</v>
      </c>
      <c r="M104" s="25">
        <v>0</v>
      </c>
      <c r="N104" s="25">
        <v>1.53</v>
      </c>
      <c r="O104" s="25">
        <v>9.51</v>
      </c>
      <c r="P104" s="25">
        <v>1.1100000000000001</v>
      </c>
      <c r="Q104" s="25">
        <v>0</v>
      </c>
      <c r="R104" s="25">
        <v>0</v>
      </c>
      <c r="S104" s="25">
        <v>0.14000000000000001</v>
      </c>
      <c r="T104" s="25">
        <v>1.1200000000000001</v>
      </c>
      <c r="U104" s="25">
        <v>144.13999999999999</v>
      </c>
      <c r="V104" s="25">
        <v>297.61</v>
      </c>
      <c r="W104" s="25">
        <v>9.9600000000000009</v>
      </c>
      <c r="X104" s="25">
        <v>16.510000000000002</v>
      </c>
      <c r="Y104" s="25">
        <v>41.01</v>
      </c>
      <c r="Z104" s="25">
        <v>0.6</v>
      </c>
      <c r="AA104" s="25">
        <v>0</v>
      </c>
      <c r="AB104" s="25">
        <v>700.42</v>
      </c>
      <c r="AC104" s="25">
        <v>145.72999999999999</v>
      </c>
      <c r="AD104" s="25">
        <v>1.69</v>
      </c>
      <c r="AE104" s="25">
        <v>0.06</v>
      </c>
      <c r="AF104" s="25">
        <v>0.04</v>
      </c>
      <c r="AG104" s="25">
        <v>0.67</v>
      </c>
      <c r="AH104" s="25">
        <v>1.24</v>
      </c>
      <c r="AI104" s="25">
        <v>4.68</v>
      </c>
      <c r="AJ104" s="26">
        <v>0</v>
      </c>
      <c r="AK104" s="26">
        <v>31.51</v>
      </c>
      <c r="AL104" s="26">
        <v>37.229999999999997</v>
      </c>
      <c r="AM104" s="26">
        <v>80.27</v>
      </c>
      <c r="AN104" s="26">
        <v>42.78</v>
      </c>
      <c r="AO104" s="26">
        <v>15.7</v>
      </c>
      <c r="AP104" s="26">
        <v>36.01</v>
      </c>
      <c r="AQ104" s="26">
        <v>16.79</v>
      </c>
      <c r="AR104" s="26">
        <v>42.54</v>
      </c>
      <c r="AS104" s="26">
        <v>69.069999999999993</v>
      </c>
      <c r="AT104" s="26">
        <v>98.38</v>
      </c>
      <c r="AU104" s="26">
        <v>66.67</v>
      </c>
      <c r="AV104" s="26">
        <v>16.86</v>
      </c>
      <c r="AW104" s="26">
        <v>32.93</v>
      </c>
      <c r="AX104" s="26">
        <v>202.71</v>
      </c>
      <c r="AY104" s="26">
        <v>0</v>
      </c>
      <c r="AZ104" s="26">
        <v>44.67</v>
      </c>
      <c r="BA104" s="26">
        <v>39.630000000000003</v>
      </c>
      <c r="BB104" s="26">
        <v>30.32</v>
      </c>
      <c r="BC104" s="26">
        <v>13.5</v>
      </c>
      <c r="BD104" s="26">
        <v>0</v>
      </c>
      <c r="BE104" s="26">
        <v>0</v>
      </c>
      <c r="BF104" s="26">
        <v>0</v>
      </c>
      <c r="BG104" s="26">
        <v>0</v>
      </c>
      <c r="BH104" s="26">
        <v>0</v>
      </c>
      <c r="BI104" s="26">
        <v>0</v>
      </c>
      <c r="BJ104" s="26">
        <v>0</v>
      </c>
      <c r="BK104" s="26">
        <v>0.24</v>
      </c>
      <c r="BL104" s="26">
        <v>0</v>
      </c>
      <c r="BM104" s="26">
        <v>0.14000000000000001</v>
      </c>
      <c r="BN104" s="26">
        <v>0.01</v>
      </c>
      <c r="BO104" s="26">
        <v>0.02</v>
      </c>
      <c r="BP104" s="26">
        <v>0</v>
      </c>
      <c r="BQ104" s="26">
        <v>0</v>
      </c>
      <c r="BR104" s="26">
        <v>0</v>
      </c>
      <c r="BS104" s="26">
        <v>0.84</v>
      </c>
      <c r="BT104" s="26">
        <v>0</v>
      </c>
      <c r="BU104" s="26">
        <v>0</v>
      </c>
      <c r="BV104" s="26">
        <v>2.2400000000000002</v>
      </c>
      <c r="BW104" s="26">
        <v>0</v>
      </c>
      <c r="BX104" s="26">
        <v>0</v>
      </c>
      <c r="BY104" s="26">
        <v>0</v>
      </c>
      <c r="BZ104" s="26">
        <v>0</v>
      </c>
      <c r="CA104" s="26">
        <v>0</v>
      </c>
      <c r="CB104" s="26">
        <v>179.93</v>
      </c>
      <c r="CC104" s="27"/>
      <c r="CD104" s="27"/>
      <c r="CE104" s="26">
        <v>116.74</v>
      </c>
      <c r="CG104" s="26">
        <v>17.04</v>
      </c>
      <c r="CH104" s="26">
        <v>10.95</v>
      </c>
      <c r="CI104" s="26">
        <v>14</v>
      </c>
      <c r="CJ104" s="26">
        <v>576.54999999999995</v>
      </c>
      <c r="CK104" s="26">
        <v>326.56</v>
      </c>
      <c r="CL104" s="26">
        <v>451.55</v>
      </c>
      <c r="CM104" s="26">
        <v>31.93</v>
      </c>
      <c r="CN104" s="26">
        <v>15.45</v>
      </c>
      <c r="CO104" s="26">
        <v>23.69</v>
      </c>
      <c r="CP104" s="26">
        <v>0</v>
      </c>
      <c r="CQ104" s="26">
        <v>0.36</v>
      </c>
    </row>
    <row r="105" spans="1:95" s="58" customFormat="1" x14ac:dyDescent="0.25">
      <c r="A105" s="55" t="s">
        <v>185</v>
      </c>
      <c r="B105" s="56" t="s">
        <v>186</v>
      </c>
      <c r="C105" s="57">
        <v>150</v>
      </c>
      <c r="D105" s="57">
        <v>4.57</v>
      </c>
      <c r="E105" s="57">
        <v>0.03</v>
      </c>
      <c r="F105" s="57">
        <v>3.85</v>
      </c>
      <c r="G105" s="57">
        <v>1.19</v>
      </c>
      <c r="H105" s="57">
        <v>23.84</v>
      </c>
      <c r="I105" s="57">
        <v>142.23301049999998</v>
      </c>
      <c r="J105" s="57">
        <v>1.99</v>
      </c>
      <c r="K105" s="57">
        <v>0.08</v>
      </c>
      <c r="L105" s="57">
        <v>0</v>
      </c>
      <c r="M105" s="57">
        <v>0</v>
      </c>
      <c r="N105" s="57">
        <v>0.55000000000000004</v>
      </c>
      <c r="O105" s="57">
        <v>19.34</v>
      </c>
      <c r="P105" s="57">
        <v>3.95</v>
      </c>
      <c r="Q105" s="57">
        <v>0</v>
      </c>
      <c r="R105" s="57">
        <v>0</v>
      </c>
      <c r="S105" s="57">
        <v>0</v>
      </c>
      <c r="T105" s="57">
        <v>1.05</v>
      </c>
      <c r="U105" s="57">
        <v>145.36000000000001</v>
      </c>
      <c r="V105" s="57">
        <v>139.4</v>
      </c>
      <c r="W105" s="57">
        <v>9.34</v>
      </c>
      <c r="X105" s="57">
        <v>69.900000000000006</v>
      </c>
      <c r="Y105" s="57">
        <v>103.16</v>
      </c>
      <c r="Z105" s="57">
        <v>2.41</v>
      </c>
      <c r="AA105" s="57">
        <v>15</v>
      </c>
      <c r="AB105" s="57">
        <v>13.43</v>
      </c>
      <c r="AC105" s="57">
        <v>17.61</v>
      </c>
      <c r="AD105" s="57">
        <v>0.33</v>
      </c>
      <c r="AE105" s="57">
        <v>0.13</v>
      </c>
      <c r="AF105" s="57">
        <v>7.0000000000000007E-2</v>
      </c>
      <c r="AG105" s="57">
        <v>1.32</v>
      </c>
      <c r="AH105" s="57">
        <v>2.65</v>
      </c>
      <c r="AI105" s="57">
        <v>0</v>
      </c>
      <c r="AJ105" s="58">
        <v>0</v>
      </c>
      <c r="AK105" s="58">
        <v>214.03</v>
      </c>
      <c r="AL105" s="58">
        <v>167.18</v>
      </c>
      <c r="AM105" s="58">
        <v>271.10000000000002</v>
      </c>
      <c r="AN105" s="58">
        <v>192.53</v>
      </c>
      <c r="AO105" s="58">
        <v>115.87</v>
      </c>
      <c r="AP105" s="58">
        <v>145.79</v>
      </c>
      <c r="AQ105" s="58">
        <v>66.41</v>
      </c>
      <c r="AR105" s="58">
        <v>214.75</v>
      </c>
      <c r="AS105" s="58">
        <v>210.21</v>
      </c>
      <c r="AT105" s="58">
        <v>404.32</v>
      </c>
      <c r="AU105" s="58">
        <v>398.98</v>
      </c>
      <c r="AV105" s="58">
        <v>109.33</v>
      </c>
      <c r="AW105" s="58">
        <v>260.19</v>
      </c>
      <c r="AX105" s="58">
        <v>819.16</v>
      </c>
      <c r="AY105" s="58">
        <v>0</v>
      </c>
      <c r="AZ105" s="58">
        <v>181.84</v>
      </c>
      <c r="BA105" s="58">
        <v>220.24</v>
      </c>
      <c r="BB105" s="58">
        <v>156.41</v>
      </c>
      <c r="BC105" s="58">
        <v>119.22</v>
      </c>
      <c r="BD105" s="58">
        <v>0.1</v>
      </c>
      <c r="BE105" s="58">
        <v>0.05</v>
      </c>
      <c r="BF105" s="58">
        <v>0.02</v>
      </c>
      <c r="BG105" s="58">
        <v>0.06</v>
      </c>
      <c r="BH105" s="58">
        <v>0.06</v>
      </c>
      <c r="BI105" s="58">
        <v>0.3</v>
      </c>
      <c r="BJ105" s="58">
        <v>0</v>
      </c>
      <c r="BK105" s="58">
        <v>1</v>
      </c>
      <c r="BL105" s="58">
        <v>0</v>
      </c>
      <c r="BM105" s="58">
        <v>0.27</v>
      </c>
      <c r="BN105" s="58">
        <v>0</v>
      </c>
      <c r="BO105" s="58">
        <v>0</v>
      </c>
      <c r="BP105" s="58">
        <v>0</v>
      </c>
      <c r="BQ105" s="58">
        <v>0.06</v>
      </c>
      <c r="BR105" s="58">
        <v>0.09</v>
      </c>
      <c r="BS105" s="58">
        <v>1.05</v>
      </c>
      <c r="BT105" s="58">
        <v>0.01</v>
      </c>
      <c r="BU105" s="58">
        <v>0</v>
      </c>
      <c r="BV105" s="58">
        <v>0.41</v>
      </c>
      <c r="BW105" s="58">
        <v>0.04</v>
      </c>
      <c r="BX105" s="58">
        <v>0</v>
      </c>
      <c r="BY105" s="58">
        <v>0</v>
      </c>
      <c r="BZ105" s="58">
        <v>0</v>
      </c>
      <c r="CA105" s="58">
        <v>0</v>
      </c>
      <c r="CB105" s="58">
        <v>126.08</v>
      </c>
      <c r="CC105" s="59"/>
      <c r="CD105" s="59"/>
      <c r="CE105" s="58">
        <v>17.239999999999998</v>
      </c>
      <c r="CG105" s="58">
        <v>18.760000000000002</v>
      </c>
      <c r="CH105" s="58">
        <v>11.15</v>
      </c>
      <c r="CI105" s="58">
        <v>14.96</v>
      </c>
      <c r="CJ105" s="58">
        <v>1575.42</v>
      </c>
      <c r="CK105" s="58">
        <v>764.22</v>
      </c>
      <c r="CL105" s="58">
        <v>1169.82</v>
      </c>
      <c r="CM105" s="58">
        <v>35.770000000000003</v>
      </c>
      <c r="CN105" s="58">
        <v>22.6</v>
      </c>
      <c r="CO105" s="58">
        <v>29.18</v>
      </c>
      <c r="CP105" s="58">
        <v>0</v>
      </c>
      <c r="CQ105" s="58">
        <v>0.38</v>
      </c>
    </row>
    <row r="106" spans="1:95" s="13" customFormat="1" ht="31.5" x14ac:dyDescent="0.25">
      <c r="A106" s="19" t="str">
        <f>"2/9"</f>
        <v>2/9</v>
      </c>
      <c r="B106" s="20" t="s">
        <v>134</v>
      </c>
      <c r="C106" s="43" t="s">
        <v>184</v>
      </c>
      <c r="D106" s="21">
        <v>8.15</v>
      </c>
      <c r="E106" s="21">
        <v>7.93</v>
      </c>
      <c r="F106" s="21">
        <v>7.83</v>
      </c>
      <c r="G106" s="21">
        <v>0.02</v>
      </c>
      <c r="H106" s="21">
        <v>1.7</v>
      </c>
      <c r="I106" s="52">
        <v>109.76811999999998</v>
      </c>
      <c r="J106" s="21">
        <v>3.12</v>
      </c>
      <c r="K106" s="21">
        <v>0.05</v>
      </c>
      <c r="L106" s="21">
        <v>0</v>
      </c>
      <c r="M106" s="21">
        <v>0</v>
      </c>
      <c r="N106" s="21">
        <v>0.16</v>
      </c>
      <c r="O106" s="21">
        <v>1.43</v>
      </c>
      <c r="P106" s="21">
        <v>0.12</v>
      </c>
      <c r="Q106" s="21">
        <v>0</v>
      </c>
      <c r="R106" s="21">
        <v>0</v>
      </c>
      <c r="S106" s="21">
        <v>0</v>
      </c>
      <c r="T106" s="21">
        <v>0.79</v>
      </c>
      <c r="U106" s="21">
        <v>101.84</v>
      </c>
      <c r="V106" s="21">
        <v>54.66</v>
      </c>
      <c r="W106" s="21">
        <v>8.27</v>
      </c>
      <c r="X106" s="21">
        <v>6.98</v>
      </c>
      <c r="Y106" s="21">
        <v>58.24</v>
      </c>
      <c r="Z106" s="21">
        <v>0.66</v>
      </c>
      <c r="AA106" s="21">
        <v>21.11</v>
      </c>
      <c r="AB106" s="21">
        <v>11.13</v>
      </c>
      <c r="AC106" s="21">
        <v>44.23</v>
      </c>
      <c r="AD106" s="21">
        <v>0.3</v>
      </c>
      <c r="AE106" s="21">
        <v>0.02</v>
      </c>
      <c r="AF106" s="21">
        <v>0.05</v>
      </c>
      <c r="AG106" s="21">
        <v>3</v>
      </c>
      <c r="AH106" s="21">
        <v>6.11</v>
      </c>
      <c r="AI106" s="21">
        <v>0.3</v>
      </c>
      <c r="AJ106" s="13">
        <v>0</v>
      </c>
      <c r="AK106" s="13">
        <v>390.93</v>
      </c>
      <c r="AL106" s="13">
        <v>310.14999999999998</v>
      </c>
      <c r="AM106" s="13">
        <v>630.47</v>
      </c>
      <c r="AN106" s="13">
        <v>692.84</v>
      </c>
      <c r="AO106" s="13">
        <v>207.96</v>
      </c>
      <c r="AP106" s="13">
        <v>378.44</v>
      </c>
      <c r="AQ106" s="13">
        <v>130.07</v>
      </c>
      <c r="AR106" s="13">
        <v>333.66</v>
      </c>
      <c r="AS106" s="13">
        <v>508.56</v>
      </c>
      <c r="AT106" s="13">
        <v>540.55999999999995</v>
      </c>
      <c r="AU106" s="13">
        <v>716.5</v>
      </c>
      <c r="AV106" s="13">
        <v>215.71</v>
      </c>
      <c r="AW106" s="13">
        <v>604.35</v>
      </c>
      <c r="AX106" s="13">
        <v>1182.8599999999999</v>
      </c>
      <c r="AY106" s="13">
        <v>65.64</v>
      </c>
      <c r="AZ106" s="13">
        <v>400.47</v>
      </c>
      <c r="BA106" s="13">
        <v>383.88</v>
      </c>
      <c r="BB106" s="13">
        <v>284.16000000000003</v>
      </c>
      <c r="BC106" s="13">
        <v>101.34</v>
      </c>
      <c r="BD106" s="13">
        <v>0.04</v>
      </c>
      <c r="BE106" s="13">
        <v>0.02</v>
      </c>
      <c r="BF106" s="13">
        <v>0.01</v>
      </c>
      <c r="BG106" s="13">
        <v>0.02</v>
      </c>
      <c r="BH106" s="13">
        <v>0.03</v>
      </c>
      <c r="BI106" s="13">
        <v>0.13</v>
      </c>
      <c r="BJ106" s="13">
        <v>0</v>
      </c>
      <c r="BK106" s="13">
        <v>0.35</v>
      </c>
      <c r="BL106" s="13">
        <v>0</v>
      </c>
      <c r="BM106" s="13">
        <v>0.11</v>
      </c>
      <c r="BN106" s="13">
        <v>0</v>
      </c>
      <c r="BO106" s="13">
        <v>0</v>
      </c>
      <c r="BP106" s="13">
        <v>0</v>
      </c>
      <c r="BQ106" s="13">
        <v>0.02</v>
      </c>
      <c r="BR106" s="13">
        <v>0.04</v>
      </c>
      <c r="BS106" s="13">
        <v>0.28999999999999998</v>
      </c>
      <c r="BT106" s="13">
        <v>0</v>
      </c>
      <c r="BU106" s="13">
        <v>0</v>
      </c>
      <c r="BV106" s="13">
        <v>0.02</v>
      </c>
      <c r="BW106" s="13">
        <v>0</v>
      </c>
      <c r="BX106" s="13">
        <v>0</v>
      </c>
      <c r="BY106" s="13">
        <v>0</v>
      </c>
      <c r="BZ106" s="13">
        <v>0</v>
      </c>
      <c r="CA106" s="13">
        <v>0</v>
      </c>
      <c r="CB106" s="13">
        <v>70.760000000000005</v>
      </c>
      <c r="CC106" s="22"/>
      <c r="CD106" s="22"/>
      <c r="CE106" s="13">
        <v>22.96</v>
      </c>
      <c r="CG106" s="13">
        <v>13.15</v>
      </c>
      <c r="CH106" s="13">
        <v>6.55</v>
      </c>
      <c r="CI106" s="13">
        <v>9.85</v>
      </c>
      <c r="CJ106" s="13">
        <v>1215.1300000000001</v>
      </c>
      <c r="CK106" s="13">
        <v>751.26</v>
      </c>
      <c r="CL106" s="13">
        <v>983.2</v>
      </c>
      <c r="CM106" s="13">
        <v>13.8</v>
      </c>
      <c r="CN106" s="13">
        <v>9.11</v>
      </c>
      <c r="CO106" s="13">
        <v>11.47</v>
      </c>
      <c r="CP106" s="13">
        <v>0</v>
      </c>
      <c r="CQ106" s="13">
        <v>0.35</v>
      </c>
    </row>
    <row r="107" spans="1:95" s="14" customFormat="1" x14ac:dyDescent="0.25">
      <c r="A107" s="28"/>
      <c r="B107" s="29" t="s">
        <v>156</v>
      </c>
      <c r="C107" s="44">
        <v>670</v>
      </c>
      <c r="D107" s="30">
        <f>SUM(D100:D106)</f>
        <v>17.75</v>
      </c>
      <c r="E107" s="30">
        <f>SUM(E100:E106)</f>
        <v>13.82</v>
      </c>
      <c r="F107" s="30">
        <f>SUM(F100:F106)</f>
        <v>18.649999999999999</v>
      </c>
      <c r="G107" s="30">
        <f>SUM(G100:G106)</f>
        <v>8.65</v>
      </c>
      <c r="H107" s="30">
        <f>SUM(H100:H106)</f>
        <v>81.59</v>
      </c>
      <c r="I107" s="53">
        <f>SUM(I100:I106)</f>
        <v>549.36984481999991</v>
      </c>
      <c r="J107" s="30">
        <f>SUM(J100:J106)</f>
        <v>6.08</v>
      </c>
      <c r="K107" s="30">
        <f>SUM(K100:K106)</f>
        <v>4.42</v>
      </c>
      <c r="L107" s="30">
        <f>SUM(L100:L106)</f>
        <v>0</v>
      </c>
      <c r="M107" s="30">
        <f>SUM(M100:M106)</f>
        <v>0</v>
      </c>
      <c r="N107" s="30">
        <f>SUM(N100:N106)</f>
        <v>26.850000000000005</v>
      </c>
      <c r="O107" s="30">
        <f>SUM(O100:O106)</f>
        <v>46.15</v>
      </c>
      <c r="P107" s="30">
        <f>SUM(P100:P106)</f>
        <v>8.59</v>
      </c>
      <c r="Q107" s="30">
        <f>SUM(Q100:Q106)</f>
        <v>0</v>
      </c>
      <c r="R107" s="30">
        <f>SUM(R100:R106)</f>
        <v>0</v>
      </c>
      <c r="S107" s="30">
        <f>SUM(S100:S106)</f>
        <v>0.68</v>
      </c>
      <c r="T107" s="30">
        <f>SUM(T100:T106)</f>
        <v>4.75</v>
      </c>
      <c r="U107" s="30">
        <f>SUM(U100:U106)</f>
        <v>634.34</v>
      </c>
      <c r="V107" s="30">
        <f>SUM(V100:V106)</f>
        <v>751.96</v>
      </c>
      <c r="W107" s="30">
        <f>SUM(W100:W106)</f>
        <v>57.72</v>
      </c>
      <c r="X107" s="30">
        <f>SUM(X100:X106)</f>
        <v>115.52000000000001</v>
      </c>
      <c r="Y107" s="30">
        <f>SUM(Y100:Y106)</f>
        <v>256.69</v>
      </c>
      <c r="Z107" s="30">
        <f>SUM(Z100:Z106)</f>
        <v>5.8900000000000006</v>
      </c>
      <c r="AA107" s="30">
        <f>SUM(AA100:AA106)</f>
        <v>36.11</v>
      </c>
      <c r="AB107" s="30">
        <f>SUM(AB100:AB106)</f>
        <v>739.81999999999994</v>
      </c>
      <c r="AC107" s="30">
        <f>SUM(AC100:AC106)</f>
        <v>210.55999999999997</v>
      </c>
      <c r="AD107" s="30">
        <f>SUM(AD100:AD106)</f>
        <v>4.04</v>
      </c>
      <c r="AE107" s="30">
        <f>SUM(AE100:AE106)</f>
        <v>0.27</v>
      </c>
      <c r="AF107" s="30">
        <f>SUM(AF100:AF106)</f>
        <v>0.21000000000000002</v>
      </c>
      <c r="AG107" s="30">
        <f>SUM(AG100:AG106)</f>
        <v>5.29</v>
      </c>
      <c r="AH107" s="30">
        <f>SUM(AH100:AH106)</f>
        <v>10.74</v>
      </c>
      <c r="AI107" s="30">
        <f>SUM(AI100:AI106)</f>
        <v>7.39</v>
      </c>
      <c r="AJ107" s="14">
        <v>0</v>
      </c>
      <c r="AK107" s="14">
        <v>1039.0999999999999</v>
      </c>
      <c r="AL107" s="14">
        <v>848.61</v>
      </c>
      <c r="AM107" s="14">
        <v>1535.47</v>
      </c>
      <c r="AN107" s="14">
        <v>1529.06</v>
      </c>
      <c r="AO107" s="14">
        <v>494.4</v>
      </c>
      <c r="AP107" s="14">
        <v>823.39</v>
      </c>
      <c r="AQ107" s="14">
        <v>299.63</v>
      </c>
      <c r="AR107" s="14">
        <v>976.25</v>
      </c>
      <c r="AS107" s="14">
        <v>1145.04</v>
      </c>
      <c r="AT107" s="14">
        <v>1497.12</v>
      </c>
      <c r="AU107" s="14">
        <v>1793.59</v>
      </c>
      <c r="AV107" s="14">
        <v>565.98</v>
      </c>
      <c r="AW107" s="14">
        <v>1233.8900000000001</v>
      </c>
      <c r="AX107" s="14">
        <v>3920.13</v>
      </c>
      <c r="AY107" s="14">
        <v>114.5</v>
      </c>
      <c r="AZ107" s="14">
        <v>1081.27</v>
      </c>
      <c r="BA107" s="14">
        <v>978.91</v>
      </c>
      <c r="BB107" s="14">
        <v>718.6</v>
      </c>
      <c r="BC107" s="14">
        <v>395.73</v>
      </c>
      <c r="BD107" s="14">
        <v>0</v>
      </c>
      <c r="BE107" s="14">
        <v>0</v>
      </c>
      <c r="BF107" s="14">
        <v>0</v>
      </c>
      <c r="BG107" s="14">
        <v>0</v>
      </c>
      <c r="BH107" s="14">
        <v>0</v>
      </c>
      <c r="BI107" s="14">
        <v>0.01</v>
      </c>
      <c r="BJ107" s="14">
        <v>0</v>
      </c>
      <c r="BK107" s="14">
        <v>0.83</v>
      </c>
      <c r="BL107" s="14">
        <v>0</v>
      </c>
      <c r="BM107" s="14">
        <v>0.33</v>
      </c>
      <c r="BN107" s="14">
        <v>0.03</v>
      </c>
      <c r="BO107" s="14">
        <v>0.05</v>
      </c>
      <c r="BP107" s="14">
        <v>0</v>
      </c>
      <c r="BQ107" s="14">
        <v>0</v>
      </c>
      <c r="BR107" s="14">
        <v>0.02</v>
      </c>
      <c r="BS107" s="14">
        <v>2.42</v>
      </c>
      <c r="BT107" s="14">
        <v>0.01</v>
      </c>
      <c r="BU107" s="14">
        <v>0</v>
      </c>
      <c r="BV107" s="14">
        <v>5.41</v>
      </c>
      <c r="BW107" s="14">
        <v>7.0000000000000007E-2</v>
      </c>
      <c r="BX107" s="14">
        <v>0</v>
      </c>
      <c r="BY107" s="14">
        <v>0</v>
      </c>
      <c r="BZ107" s="14">
        <v>0</v>
      </c>
      <c r="CA107" s="14">
        <v>0</v>
      </c>
      <c r="CB107" s="14">
        <v>561.1</v>
      </c>
      <c r="CC107" s="11"/>
      <c r="CD107" s="11" t="e">
        <f>$I$107/#REF!*100</f>
        <v>#REF!</v>
      </c>
      <c r="CE107" s="14">
        <v>144.88999999999999</v>
      </c>
      <c r="CG107" s="14">
        <v>49.52</v>
      </c>
      <c r="CH107" s="14">
        <v>31.28</v>
      </c>
      <c r="CI107" s="14">
        <v>40.4</v>
      </c>
      <c r="CJ107" s="14">
        <v>4680.54</v>
      </c>
      <c r="CK107" s="14">
        <v>2454.84</v>
      </c>
      <c r="CL107" s="14">
        <v>3567.69</v>
      </c>
      <c r="CM107" s="14">
        <v>106.03</v>
      </c>
      <c r="CN107" s="14">
        <v>63.82</v>
      </c>
      <c r="CO107" s="14">
        <v>84.92</v>
      </c>
      <c r="CP107" s="14">
        <v>18</v>
      </c>
      <c r="CQ107" s="14">
        <v>1.0900000000000001</v>
      </c>
    </row>
    <row r="108" spans="1:95" x14ac:dyDescent="0.25">
      <c r="B108" s="4" t="s">
        <v>116</v>
      </c>
    </row>
    <row r="109" spans="1:95" s="26" customFormat="1" x14ac:dyDescent="0.25">
      <c r="A109" s="23" t="str">
        <f>"27/10"</f>
        <v>27/10</v>
      </c>
      <c r="B109" s="24" t="s">
        <v>118</v>
      </c>
      <c r="C109" s="42" t="s">
        <v>173</v>
      </c>
      <c r="D109" s="25">
        <v>0.18</v>
      </c>
      <c r="E109" s="25">
        <v>0</v>
      </c>
      <c r="F109" s="25">
        <v>0.04</v>
      </c>
      <c r="G109" s="25">
        <v>0.04</v>
      </c>
      <c r="H109" s="25">
        <v>4.53</v>
      </c>
      <c r="I109" s="51">
        <v>18.157085999999993</v>
      </c>
      <c r="J109" s="25">
        <v>0</v>
      </c>
      <c r="K109" s="25">
        <v>0</v>
      </c>
      <c r="L109" s="25">
        <v>0</v>
      </c>
      <c r="M109" s="25">
        <v>0</v>
      </c>
      <c r="N109" s="25">
        <v>4.4400000000000004</v>
      </c>
      <c r="O109" s="25">
        <v>0</v>
      </c>
      <c r="P109" s="25">
        <v>0.09</v>
      </c>
      <c r="Q109" s="25">
        <v>0</v>
      </c>
      <c r="R109" s="25">
        <v>0</v>
      </c>
      <c r="S109" s="25">
        <v>0</v>
      </c>
      <c r="T109" s="25">
        <v>0.05</v>
      </c>
      <c r="U109" s="25">
        <v>0.04</v>
      </c>
      <c r="V109" s="25">
        <v>0.13</v>
      </c>
      <c r="W109" s="25">
        <v>0.13</v>
      </c>
      <c r="X109" s="25">
        <v>0</v>
      </c>
      <c r="Y109" s="25">
        <v>0</v>
      </c>
      <c r="Z109" s="25">
        <v>0.01</v>
      </c>
      <c r="AA109" s="25">
        <v>0</v>
      </c>
      <c r="AB109" s="25">
        <v>0</v>
      </c>
      <c r="AC109" s="25">
        <v>0</v>
      </c>
      <c r="AD109" s="25">
        <v>0</v>
      </c>
      <c r="AE109" s="25">
        <v>0</v>
      </c>
      <c r="AF109" s="25">
        <v>0</v>
      </c>
      <c r="AG109" s="25">
        <v>0</v>
      </c>
      <c r="AH109" s="25">
        <v>0</v>
      </c>
      <c r="AI109" s="25">
        <v>0</v>
      </c>
      <c r="AJ109" s="26">
        <v>0</v>
      </c>
      <c r="AK109" s="26">
        <v>0</v>
      </c>
      <c r="AL109" s="26">
        <v>0</v>
      </c>
      <c r="AM109" s="26">
        <v>0</v>
      </c>
      <c r="AN109" s="26">
        <v>0</v>
      </c>
      <c r="AO109" s="26">
        <v>0</v>
      </c>
      <c r="AP109" s="26">
        <v>0</v>
      </c>
      <c r="AQ109" s="26">
        <v>0</v>
      </c>
      <c r="AR109" s="26">
        <v>0</v>
      </c>
      <c r="AS109" s="26">
        <v>0</v>
      </c>
      <c r="AT109" s="26">
        <v>0</v>
      </c>
      <c r="AU109" s="26">
        <v>0</v>
      </c>
      <c r="AV109" s="26">
        <v>0</v>
      </c>
      <c r="AW109" s="26">
        <v>0</v>
      </c>
      <c r="AX109" s="26">
        <v>0</v>
      </c>
      <c r="AY109" s="26">
        <v>0</v>
      </c>
      <c r="AZ109" s="26">
        <v>0</v>
      </c>
      <c r="BA109" s="26">
        <v>0</v>
      </c>
      <c r="BB109" s="26">
        <v>0</v>
      </c>
      <c r="BC109" s="26">
        <v>0</v>
      </c>
      <c r="BD109" s="26">
        <v>0</v>
      </c>
      <c r="BE109" s="26">
        <v>0</v>
      </c>
      <c r="BF109" s="26">
        <v>0</v>
      </c>
      <c r="BG109" s="26">
        <v>0</v>
      </c>
      <c r="BH109" s="26">
        <v>0</v>
      </c>
      <c r="BI109" s="26">
        <v>0</v>
      </c>
      <c r="BJ109" s="26">
        <v>0</v>
      </c>
      <c r="BK109" s="26">
        <v>0</v>
      </c>
      <c r="BL109" s="26">
        <v>0</v>
      </c>
      <c r="BM109" s="26">
        <v>0</v>
      </c>
      <c r="BN109" s="26">
        <v>0</v>
      </c>
      <c r="BO109" s="26">
        <v>0</v>
      </c>
      <c r="BP109" s="26">
        <v>0</v>
      </c>
      <c r="BQ109" s="26">
        <v>0</v>
      </c>
      <c r="BR109" s="26">
        <v>0</v>
      </c>
      <c r="BS109" s="26">
        <v>0</v>
      </c>
      <c r="BT109" s="26">
        <v>0</v>
      </c>
      <c r="BU109" s="26">
        <v>0</v>
      </c>
      <c r="BV109" s="26">
        <v>0</v>
      </c>
      <c r="BW109" s="26">
        <v>0</v>
      </c>
      <c r="BX109" s="26">
        <v>0</v>
      </c>
      <c r="BY109" s="26">
        <v>0</v>
      </c>
      <c r="BZ109" s="26">
        <v>0</v>
      </c>
      <c r="CA109" s="26">
        <v>0</v>
      </c>
      <c r="CB109" s="26">
        <v>180.08</v>
      </c>
      <c r="CC109" s="27"/>
      <c r="CD109" s="27"/>
      <c r="CE109" s="26">
        <v>0</v>
      </c>
      <c r="CG109" s="26">
        <v>3.07</v>
      </c>
      <c r="CH109" s="26">
        <v>3.07</v>
      </c>
      <c r="CI109" s="26">
        <v>3.07</v>
      </c>
      <c r="CJ109" s="26">
        <v>331.88</v>
      </c>
      <c r="CK109" s="26">
        <v>130.5</v>
      </c>
      <c r="CL109" s="26">
        <v>231.19</v>
      </c>
      <c r="CM109" s="26">
        <v>33.01</v>
      </c>
      <c r="CN109" s="26">
        <v>19.510000000000002</v>
      </c>
      <c r="CO109" s="26">
        <v>26.26</v>
      </c>
      <c r="CP109" s="26">
        <v>4.5</v>
      </c>
      <c r="CQ109" s="26">
        <v>0</v>
      </c>
    </row>
    <row r="110" spans="1:95" s="26" customFormat="1" x14ac:dyDescent="0.25">
      <c r="A110" s="23" t="str">
        <f>"2/6"</f>
        <v>2/6</v>
      </c>
      <c r="B110" s="24" t="s">
        <v>119</v>
      </c>
      <c r="C110" s="42" t="str">
        <f>"120"</f>
        <v>120</v>
      </c>
      <c r="D110" s="25">
        <v>12.52</v>
      </c>
      <c r="E110" s="25">
        <v>13.32</v>
      </c>
      <c r="F110" s="25">
        <v>17.09</v>
      </c>
      <c r="G110" s="25">
        <v>0</v>
      </c>
      <c r="H110" s="25">
        <v>2.31</v>
      </c>
      <c r="I110" s="51">
        <v>212.77115087999999</v>
      </c>
      <c r="J110" s="25">
        <v>8.35</v>
      </c>
      <c r="K110" s="25">
        <v>0.23</v>
      </c>
      <c r="L110" s="25">
        <v>0</v>
      </c>
      <c r="M110" s="25">
        <v>0</v>
      </c>
      <c r="N110" s="25">
        <v>2.31</v>
      </c>
      <c r="O110" s="25">
        <v>0</v>
      </c>
      <c r="P110" s="25">
        <v>0</v>
      </c>
      <c r="Q110" s="25">
        <v>0</v>
      </c>
      <c r="R110" s="25">
        <v>0</v>
      </c>
      <c r="S110" s="25">
        <v>0.04</v>
      </c>
      <c r="T110" s="25">
        <v>1.96</v>
      </c>
      <c r="U110" s="25">
        <v>380.45</v>
      </c>
      <c r="V110" s="25">
        <v>167.3</v>
      </c>
      <c r="W110" s="25">
        <v>88.6</v>
      </c>
      <c r="X110" s="25">
        <v>14.52</v>
      </c>
      <c r="Y110" s="25">
        <v>191.63</v>
      </c>
      <c r="Z110" s="25">
        <v>2.15</v>
      </c>
      <c r="AA110" s="25">
        <v>173.09</v>
      </c>
      <c r="AB110" s="25">
        <v>73.73</v>
      </c>
      <c r="AC110" s="25">
        <v>303.95999999999998</v>
      </c>
      <c r="AD110" s="25">
        <v>0.68</v>
      </c>
      <c r="AE110" s="25">
        <v>0.06</v>
      </c>
      <c r="AF110" s="25">
        <v>0.39</v>
      </c>
      <c r="AG110" s="25">
        <v>0.19</v>
      </c>
      <c r="AH110" s="25">
        <v>3.76</v>
      </c>
      <c r="AI110" s="25">
        <v>0.19</v>
      </c>
      <c r="AJ110" s="26">
        <v>0</v>
      </c>
      <c r="AK110" s="26">
        <v>700.73</v>
      </c>
      <c r="AL110" s="26">
        <v>542.71</v>
      </c>
      <c r="AM110" s="26">
        <v>982.87</v>
      </c>
      <c r="AN110" s="26">
        <v>819.23</v>
      </c>
      <c r="AO110" s="26">
        <v>384.27</v>
      </c>
      <c r="AP110" s="26">
        <v>555.02</v>
      </c>
      <c r="AQ110" s="26">
        <v>188.26</v>
      </c>
      <c r="AR110" s="26">
        <v>592.44000000000005</v>
      </c>
      <c r="AS110" s="26">
        <v>644.20000000000005</v>
      </c>
      <c r="AT110" s="26">
        <v>712.71</v>
      </c>
      <c r="AU110" s="26">
        <v>1114.58</v>
      </c>
      <c r="AV110" s="26">
        <v>310.20999999999998</v>
      </c>
      <c r="AW110" s="26">
        <v>377.73</v>
      </c>
      <c r="AX110" s="26">
        <v>1613.73</v>
      </c>
      <c r="AY110" s="26">
        <v>12.63</v>
      </c>
      <c r="AZ110" s="26">
        <v>362.01</v>
      </c>
      <c r="BA110" s="26">
        <v>842.67</v>
      </c>
      <c r="BB110" s="26">
        <v>433.62</v>
      </c>
      <c r="BC110" s="26">
        <v>265.37</v>
      </c>
      <c r="BD110" s="26">
        <v>0.24</v>
      </c>
      <c r="BE110" s="26">
        <v>0.11</v>
      </c>
      <c r="BF110" s="26">
        <v>0.06</v>
      </c>
      <c r="BG110" s="26">
        <v>0.14000000000000001</v>
      </c>
      <c r="BH110" s="26">
        <v>0.16</v>
      </c>
      <c r="BI110" s="26">
        <v>0.72</v>
      </c>
      <c r="BJ110" s="26">
        <v>0</v>
      </c>
      <c r="BK110" s="26">
        <v>2.0099999999999998</v>
      </c>
      <c r="BL110" s="26">
        <v>0</v>
      </c>
      <c r="BM110" s="26">
        <v>0.62</v>
      </c>
      <c r="BN110" s="26">
        <v>0</v>
      </c>
      <c r="BO110" s="26">
        <v>0</v>
      </c>
      <c r="BP110" s="26">
        <v>0</v>
      </c>
      <c r="BQ110" s="26">
        <v>0.14000000000000001</v>
      </c>
      <c r="BR110" s="26">
        <v>0.21</v>
      </c>
      <c r="BS110" s="26">
        <v>1.64</v>
      </c>
      <c r="BT110" s="26">
        <v>0</v>
      </c>
      <c r="BU110" s="26">
        <v>0</v>
      </c>
      <c r="BV110" s="26">
        <v>0.09</v>
      </c>
      <c r="BW110" s="26">
        <v>0.01</v>
      </c>
      <c r="BX110" s="26">
        <v>0</v>
      </c>
      <c r="BY110" s="26">
        <v>0</v>
      </c>
      <c r="BZ110" s="26">
        <v>0</v>
      </c>
      <c r="CA110" s="26">
        <v>0</v>
      </c>
      <c r="CB110" s="26">
        <v>105.76</v>
      </c>
      <c r="CC110" s="27"/>
      <c r="CD110" s="27"/>
      <c r="CE110" s="26">
        <v>185.38</v>
      </c>
      <c r="CG110" s="26">
        <v>40.78</v>
      </c>
      <c r="CH110" s="26">
        <v>25.8</v>
      </c>
      <c r="CI110" s="26">
        <v>33.29</v>
      </c>
      <c r="CJ110" s="26">
        <v>174.17</v>
      </c>
      <c r="CK110" s="26">
        <v>64.67</v>
      </c>
      <c r="CL110" s="26">
        <v>119.42</v>
      </c>
      <c r="CM110" s="26">
        <v>11.9</v>
      </c>
      <c r="CN110" s="26">
        <v>6.5</v>
      </c>
      <c r="CO110" s="26">
        <v>9.1999999999999993</v>
      </c>
      <c r="CP110" s="26">
        <v>0</v>
      </c>
      <c r="CQ110" s="26">
        <v>0.6</v>
      </c>
    </row>
    <row r="111" spans="1:95" s="13" customFormat="1" x14ac:dyDescent="0.25">
      <c r="A111" s="19" t="str">
        <f>"14/12"</f>
        <v>14/12</v>
      </c>
      <c r="B111" s="20" t="s">
        <v>139</v>
      </c>
      <c r="C111" s="43" t="str">
        <f>"70"</f>
        <v>70</v>
      </c>
      <c r="D111" s="21">
        <v>5.42</v>
      </c>
      <c r="E111" s="21">
        <v>0.85</v>
      </c>
      <c r="F111" s="21">
        <v>7.86</v>
      </c>
      <c r="G111" s="21">
        <v>0.59</v>
      </c>
      <c r="H111" s="21">
        <v>38.65</v>
      </c>
      <c r="I111" s="52">
        <v>245.16365062</v>
      </c>
      <c r="J111" s="21">
        <v>5.47</v>
      </c>
      <c r="K111" s="21">
        <v>0.23</v>
      </c>
      <c r="L111" s="21">
        <v>0</v>
      </c>
      <c r="M111" s="21">
        <v>0</v>
      </c>
      <c r="N111" s="21">
        <v>9.08</v>
      </c>
      <c r="O111" s="21">
        <v>28.11</v>
      </c>
      <c r="P111" s="21">
        <v>1.45</v>
      </c>
      <c r="Q111" s="21">
        <v>0</v>
      </c>
      <c r="R111" s="21">
        <v>0</v>
      </c>
      <c r="S111" s="21">
        <v>0.02</v>
      </c>
      <c r="T111" s="21">
        <v>0.96</v>
      </c>
      <c r="U111" s="21">
        <v>176.81</v>
      </c>
      <c r="V111" s="21">
        <v>81.459999999999994</v>
      </c>
      <c r="W111" s="21">
        <v>33.75</v>
      </c>
      <c r="X111" s="21">
        <v>9.2100000000000009</v>
      </c>
      <c r="Y111" s="21">
        <v>55.05</v>
      </c>
      <c r="Z111" s="21">
        <v>0.55000000000000004</v>
      </c>
      <c r="AA111" s="21">
        <v>27.9</v>
      </c>
      <c r="AB111" s="21">
        <v>26.91</v>
      </c>
      <c r="AC111" s="21">
        <v>52.17</v>
      </c>
      <c r="AD111" s="21">
        <v>0.8</v>
      </c>
      <c r="AE111" s="21">
        <v>0.06</v>
      </c>
      <c r="AF111" s="21">
        <v>0.05</v>
      </c>
      <c r="AG111" s="21">
        <v>0.48</v>
      </c>
      <c r="AH111" s="21">
        <v>1.61</v>
      </c>
      <c r="AI111" s="21">
        <v>0.11</v>
      </c>
      <c r="AJ111" s="13">
        <v>0</v>
      </c>
      <c r="AK111" s="13">
        <v>246.56</v>
      </c>
      <c r="AL111" s="13">
        <v>226.47</v>
      </c>
      <c r="AM111" s="13">
        <v>418.7</v>
      </c>
      <c r="AN111" s="13">
        <v>167.07</v>
      </c>
      <c r="AO111" s="13">
        <v>85.4</v>
      </c>
      <c r="AP111" s="13">
        <v>169.48</v>
      </c>
      <c r="AQ111" s="13">
        <v>57.17</v>
      </c>
      <c r="AR111" s="13">
        <v>252.68</v>
      </c>
      <c r="AS111" s="13">
        <v>152.28</v>
      </c>
      <c r="AT111" s="13">
        <v>180.77</v>
      </c>
      <c r="AU111" s="13">
        <v>163.57</v>
      </c>
      <c r="AV111" s="13">
        <v>93.72</v>
      </c>
      <c r="AW111" s="13">
        <v>158.55000000000001</v>
      </c>
      <c r="AX111" s="13">
        <v>1353.11</v>
      </c>
      <c r="AY111" s="13">
        <v>2.2999999999999998</v>
      </c>
      <c r="AZ111" s="13">
        <v>425.26</v>
      </c>
      <c r="BA111" s="13">
        <v>224.98</v>
      </c>
      <c r="BB111" s="13">
        <v>152.72</v>
      </c>
      <c r="BC111" s="13">
        <v>93.71</v>
      </c>
      <c r="BD111" s="13">
        <v>0.25</v>
      </c>
      <c r="BE111" s="13">
        <v>0.11</v>
      </c>
      <c r="BF111" s="13">
        <v>0.06</v>
      </c>
      <c r="BG111" s="13">
        <v>0.14000000000000001</v>
      </c>
      <c r="BH111" s="13">
        <v>0.16</v>
      </c>
      <c r="BI111" s="13">
        <v>0.73</v>
      </c>
      <c r="BJ111" s="13">
        <v>0</v>
      </c>
      <c r="BK111" s="13">
        <v>2.09</v>
      </c>
      <c r="BL111" s="13">
        <v>0</v>
      </c>
      <c r="BM111" s="13">
        <v>0.63</v>
      </c>
      <c r="BN111" s="13">
        <v>0</v>
      </c>
      <c r="BO111" s="13">
        <v>0</v>
      </c>
      <c r="BP111" s="13">
        <v>0</v>
      </c>
      <c r="BQ111" s="13">
        <v>0.14000000000000001</v>
      </c>
      <c r="BR111" s="13">
        <v>0.22</v>
      </c>
      <c r="BS111" s="13">
        <v>1.7</v>
      </c>
      <c r="BT111" s="13">
        <v>0</v>
      </c>
      <c r="BU111" s="13">
        <v>0</v>
      </c>
      <c r="BV111" s="13">
        <v>0.31</v>
      </c>
      <c r="BW111" s="13">
        <v>0.02</v>
      </c>
      <c r="BX111" s="13">
        <v>0</v>
      </c>
      <c r="BY111" s="13">
        <v>0</v>
      </c>
      <c r="BZ111" s="13">
        <v>0</v>
      </c>
      <c r="CA111" s="13">
        <v>0</v>
      </c>
      <c r="CB111" s="13">
        <v>28.44</v>
      </c>
      <c r="CC111" s="22"/>
      <c r="CD111" s="22"/>
      <c r="CE111" s="13">
        <v>32.380000000000003</v>
      </c>
      <c r="CG111" s="13">
        <v>28.6</v>
      </c>
      <c r="CH111" s="13">
        <v>14.01</v>
      </c>
      <c r="CI111" s="13">
        <v>21.3</v>
      </c>
      <c r="CJ111" s="13">
        <v>1622.25</v>
      </c>
      <c r="CK111" s="13">
        <v>569.86</v>
      </c>
      <c r="CL111" s="13">
        <v>1096.05</v>
      </c>
      <c r="CM111" s="13">
        <v>14.57</v>
      </c>
      <c r="CN111" s="13">
        <v>7.13</v>
      </c>
      <c r="CO111" s="13">
        <v>11.5</v>
      </c>
      <c r="CP111" s="13">
        <v>8.4</v>
      </c>
      <c r="CQ111" s="13">
        <v>0.42</v>
      </c>
    </row>
    <row r="112" spans="1:95" s="14" customFormat="1" x14ac:dyDescent="0.25">
      <c r="A112" s="28"/>
      <c r="B112" s="29" t="s">
        <v>156</v>
      </c>
      <c r="C112" s="44">
        <v>370</v>
      </c>
      <c r="D112" s="30">
        <f t="shared" ref="D112:AI112" si="14">SUM(D109:D111)</f>
        <v>18.119999999999997</v>
      </c>
      <c r="E112" s="30">
        <f t="shared" si="14"/>
        <v>14.17</v>
      </c>
      <c r="F112" s="30">
        <f t="shared" si="14"/>
        <v>24.99</v>
      </c>
      <c r="G112" s="30">
        <f t="shared" si="14"/>
        <v>0.63</v>
      </c>
      <c r="H112" s="30">
        <f t="shared" si="14"/>
        <v>45.489999999999995</v>
      </c>
      <c r="I112" s="53">
        <f t="shared" si="14"/>
        <v>476.09188749999998</v>
      </c>
      <c r="J112" s="30">
        <f t="shared" si="14"/>
        <v>13.82</v>
      </c>
      <c r="K112" s="30">
        <f t="shared" si="14"/>
        <v>0.46</v>
      </c>
      <c r="L112" s="30">
        <f t="shared" si="14"/>
        <v>0</v>
      </c>
      <c r="M112" s="30">
        <f t="shared" si="14"/>
        <v>0</v>
      </c>
      <c r="N112" s="30">
        <f t="shared" si="14"/>
        <v>15.83</v>
      </c>
      <c r="O112" s="30">
        <f t="shared" si="14"/>
        <v>28.11</v>
      </c>
      <c r="P112" s="30">
        <f t="shared" si="14"/>
        <v>1.54</v>
      </c>
      <c r="Q112" s="30">
        <f t="shared" si="14"/>
        <v>0</v>
      </c>
      <c r="R112" s="30">
        <f t="shared" si="14"/>
        <v>0</v>
      </c>
      <c r="S112" s="30">
        <f t="shared" si="14"/>
        <v>0.06</v>
      </c>
      <c r="T112" s="30">
        <f t="shared" si="14"/>
        <v>2.9699999999999998</v>
      </c>
      <c r="U112" s="30">
        <f t="shared" si="14"/>
        <v>557.29999999999995</v>
      </c>
      <c r="V112" s="30">
        <f t="shared" si="14"/>
        <v>248.89</v>
      </c>
      <c r="W112" s="30">
        <f t="shared" si="14"/>
        <v>122.47999999999999</v>
      </c>
      <c r="X112" s="30">
        <f t="shared" si="14"/>
        <v>23.73</v>
      </c>
      <c r="Y112" s="30">
        <f t="shared" si="14"/>
        <v>246.68</v>
      </c>
      <c r="Z112" s="30">
        <f t="shared" si="14"/>
        <v>2.71</v>
      </c>
      <c r="AA112" s="30">
        <f t="shared" si="14"/>
        <v>200.99</v>
      </c>
      <c r="AB112" s="30">
        <f t="shared" si="14"/>
        <v>100.64</v>
      </c>
      <c r="AC112" s="30">
        <f t="shared" si="14"/>
        <v>356.13</v>
      </c>
      <c r="AD112" s="30">
        <f t="shared" si="14"/>
        <v>1.48</v>
      </c>
      <c r="AE112" s="30">
        <f t="shared" si="14"/>
        <v>0.12</v>
      </c>
      <c r="AF112" s="30">
        <f t="shared" si="14"/>
        <v>0.44</v>
      </c>
      <c r="AG112" s="30">
        <f t="shared" si="14"/>
        <v>0.66999999999999993</v>
      </c>
      <c r="AH112" s="30">
        <f t="shared" si="14"/>
        <v>5.37</v>
      </c>
      <c r="AI112" s="30">
        <f t="shared" si="14"/>
        <v>0.3</v>
      </c>
      <c r="AJ112" s="14">
        <v>0</v>
      </c>
      <c r="AK112" s="14">
        <v>1043.08</v>
      </c>
      <c r="AL112" s="14">
        <v>868.89</v>
      </c>
      <c r="AM112" s="14">
        <v>1554.25</v>
      </c>
      <c r="AN112" s="14">
        <v>1036.93</v>
      </c>
      <c r="AO112" s="14">
        <v>499.69</v>
      </c>
      <c r="AP112" s="14">
        <v>784.53</v>
      </c>
      <c r="AQ112" s="14">
        <v>268.14</v>
      </c>
      <c r="AR112" s="14">
        <v>953.69</v>
      </c>
      <c r="AS112" s="14">
        <v>863.82</v>
      </c>
      <c r="AT112" s="14">
        <v>987.44</v>
      </c>
      <c r="AU112" s="14">
        <v>1355.67</v>
      </c>
      <c r="AV112" s="14">
        <v>444.65</v>
      </c>
      <c r="AW112" s="14">
        <v>608.30999999999995</v>
      </c>
      <c r="AX112" s="14">
        <v>3569.23</v>
      </c>
      <c r="AY112" s="14">
        <v>14.94</v>
      </c>
      <c r="AZ112" s="14">
        <v>983.54</v>
      </c>
      <c r="BA112" s="14">
        <v>1153</v>
      </c>
      <c r="BB112" s="14">
        <v>642.97</v>
      </c>
      <c r="BC112" s="14">
        <v>403.98</v>
      </c>
      <c r="BD112" s="14">
        <v>0.49</v>
      </c>
      <c r="BE112" s="14">
        <v>0.23</v>
      </c>
      <c r="BF112" s="14">
        <v>0.12</v>
      </c>
      <c r="BG112" s="14">
        <v>0.28000000000000003</v>
      </c>
      <c r="BH112" s="14">
        <v>0.32</v>
      </c>
      <c r="BI112" s="14">
        <v>1.45</v>
      </c>
      <c r="BJ112" s="14">
        <v>0</v>
      </c>
      <c r="BK112" s="14">
        <v>4.12</v>
      </c>
      <c r="BL112" s="14">
        <v>0</v>
      </c>
      <c r="BM112" s="14">
        <v>1.26</v>
      </c>
      <c r="BN112" s="14">
        <v>0</v>
      </c>
      <c r="BO112" s="14">
        <v>0</v>
      </c>
      <c r="BP112" s="14">
        <v>0</v>
      </c>
      <c r="BQ112" s="14">
        <v>0.28000000000000003</v>
      </c>
      <c r="BR112" s="14">
        <v>0.43</v>
      </c>
      <c r="BS112" s="14">
        <v>3.36</v>
      </c>
      <c r="BT112" s="14">
        <v>0</v>
      </c>
      <c r="BU112" s="14">
        <v>0</v>
      </c>
      <c r="BV112" s="14">
        <v>0.49</v>
      </c>
      <c r="BW112" s="14">
        <v>0.03</v>
      </c>
      <c r="BX112" s="14">
        <v>0</v>
      </c>
      <c r="BY112" s="14">
        <v>0</v>
      </c>
      <c r="BZ112" s="14">
        <v>0</v>
      </c>
      <c r="CA112" s="14">
        <v>0</v>
      </c>
      <c r="CB112" s="14">
        <v>326.01</v>
      </c>
      <c r="CC112" s="11"/>
      <c r="CD112" s="11" t="e">
        <f>$I$112/#REF!*100</f>
        <v>#REF!</v>
      </c>
      <c r="CE112" s="14">
        <v>217.76</v>
      </c>
      <c r="CG112" s="14">
        <v>72.45</v>
      </c>
      <c r="CH112" s="14">
        <v>42.88</v>
      </c>
      <c r="CI112" s="14">
        <v>57.66</v>
      </c>
      <c r="CJ112" s="14">
        <v>2793.29</v>
      </c>
      <c r="CK112" s="14">
        <v>1021.22</v>
      </c>
      <c r="CL112" s="14">
        <v>1907.26</v>
      </c>
      <c r="CM112" s="14">
        <v>64.8</v>
      </c>
      <c r="CN112" s="14">
        <v>38.46</v>
      </c>
      <c r="CO112" s="14">
        <v>52.28</v>
      </c>
      <c r="CP112" s="14">
        <v>12.9</v>
      </c>
      <c r="CQ112" s="14">
        <v>1.02</v>
      </c>
    </row>
    <row r="113" spans="1:95" s="14" customFormat="1" x14ac:dyDescent="0.25">
      <c r="A113" s="28"/>
      <c r="B113" s="29" t="s">
        <v>121</v>
      </c>
      <c r="C113" s="44">
        <f>C95+C98+C107+C112</f>
        <v>1570</v>
      </c>
      <c r="D113" s="30">
        <f>D95+D98+D107+D112</f>
        <v>48.79</v>
      </c>
      <c r="E113" s="30">
        <f>E95+E98+E107+E112</f>
        <v>32.97</v>
      </c>
      <c r="F113" s="30">
        <f>F95+F98+F107+F112</f>
        <v>53.11</v>
      </c>
      <c r="G113" s="30">
        <f>G95+G98+G107+G112</f>
        <v>11.840000000000002</v>
      </c>
      <c r="H113" s="30">
        <f>H95+H98+H107+H112</f>
        <v>200.25</v>
      </c>
      <c r="I113" s="53">
        <f>I95+I98+I107+I112</f>
        <v>1450.7373743199998</v>
      </c>
      <c r="J113" s="30">
        <f>J95+J98+J107+J112</f>
        <v>24.990000000000002</v>
      </c>
      <c r="K113" s="30">
        <f>K95+K98+K107+K112</f>
        <v>4.97</v>
      </c>
      <c r="L113" s="30">
        <f>L95+L98+L107+L112</f>
        <v>0</v>
      </c>
      <c r="M113" s="30">
        <f>M95+M98+M107+M112</f>
        <v>0</v>
      </c>
      <c r="N113" s="30">
        <f>N95+N98+N107+N112</f>
        <v>70.53</v>
      </c>
      <c r="O113" s="30">
        <f>O95+O98+O107+O112</f>
        <v>116.69000000000001</v>
      </c>
      <c r="P113" s="30">
        <f>P95+P98+P107+P112</f>
        <v>13.010000000000002</v>
      </c>
      <c r="Q113" s="30">
        <f>Q95+Q98+Q107+Q112</f>
        <v>0</v>
      </c>
      <c r="R113" s="30">
        <f>R95+R98+R107+R112</f>
        <v>0</v>
      </c>
      <c r="S113" s="30">
        <f>S95+S98+S107+S112</f>
        <v>1.6400000000000001</v>
      </c>
      <c r="T113" s="30">
        <f>T95+T98+T107+T112</f>
        <v>10.71</v>
      </c>
      <c r="U113" s="30">
        <f>U95+U98+U107+U112</f>
        <v>1717.52</v>
      </c>
      <c r="V113" s="30">
        <f>V95+V98+V107+V112</f>
        <v>1361.7800000000002</v>
      </c>
      <c r="W113" s="30">
        <f>W95+W98+W107+W112</f>
        <v>392.81000000000006</v>
      </c>
      <c r="X113" s="30">
        <f>X95+X98+X107+X112</f>
        <v>200.67</v>
      </c>
      <c r="Y113" s="30">
        <f>Y95+Y98+Y107+Y112</f>
        <v>749.46</v>
      </c>
      <c r="Z113" s="30">
        <f>Z95+Z98+Z107+Z112</f>
        <v>11.940000000000001</v>
      </c>
      <c r="AA113" s="30">
        <f>AA95+AA98+AA107+AA112</f>
        <v>277.3</v>
      </c>
      <c r="AB113" s="30">
        <f>AB95+AB98+AB107+AB112</f>
        <v>879.8599999999999</v>
      </c>
      <c r="AC113" s="30">
        <f>AC95+AC98+AC107+AC112</f>
        <v>627.29</v>
      </c>
      <c r="AD113" s="30">
        <f>AD95+AD98+AD107+AD112</f>
        <v>6.5</v>
      </c>
      <c r="AE113" s="30">
        <f>AE95+AE98+AE107+AE112</f>
        <v>0.60000000000000009</v>
      </c>
      <c r="AF113" s="30">
        <f>AF95+AF98+AF107+AF112</f>
        <v>0.83000000000000007</v>
      </c>
      <c r="AG113" s="30">
        <f>AG95+AG98+AG107+AG112</f>
        <v>7.3</v>
      </c>
      <c r="AH113" s="30">
        <f>AH95+AH98+AH107+AH112</f>
        <v>20.68</v>
      </c>
      <c r="AI113" s="30">
        <f>AI95+AI98+AI107+AI112</f>
        <v>10.18</v>
      </c>
      <c r="AJ113" s="14">
        <v>0.2</v>
      </c>
      <c r="AK113" s="14">
        <v>2574.2800000000002</v>
      </c>
      <c r="AL113" s="14">
        <v>2162.12</v>
      </c>
      <c r="AM113" s="14">
        <v>4149.76</v>
      </c>
      <c r="AN113" s="14">
        <v>2927.58</v>
      </c>
      <c r="AO113" s="14">
        <v>1210.82</v>
      </c>
      <c r="AP113" s="14">
        <v>1956.69</v>
      </c>
      <c r="AQ113" s="14">
        <v>744.27</v>
      </c>
      <c r="AR113" s="14">
        <v>2458.61</v>
      </c>
      <c r="AS113" s="14">
        <v>2607.81</v>
      </c>
      <c r="AT113" s="14">
        <v>2885.54</v>
      </c>
      <c r="AU113" s="14">
        <v>3730.2</v>
      </c>
      <c r="AV113" s="14">
        <v>1249.0999999999999</v>
      </c>
      <c r="AW113" s="14">
        <v>2129.91</v>
      </c>
      <c r="AX113" s="14">
        <v>9808.42</v>
      </c>
      <c r="AY113" s="14">
        <v>129.44</v>
      </c>
      <c r="AZ113" s="14">
        <v>2956.97</v>
      </c>
      <c r="BA113" s="14">
        <v>2670.54</v>
      </c>
      <c r="BB113" s="14">
        <v>1750.11</v>
      </c>
      <c r="BC113" s="14">
        <v>962.46</v>
      </c>
      <c r="BD113" s="14">
        <v>0.59</v>
      </c>
      <c r="BE113" s="14">
        <v>0.28000000000000003</v>
      </c>
      <c r="BF113" s="14">
        <v>0.18</v>
      </c>
      <c r="BG113" s="14">
        <v>0.44</v>
      </c>
      <c r="BH113" s="14">
        <v>0.51</v>
      </c>
      <c r="BI113" s="14">
        <v>2.09</v>
      </c>
      <c r="BJ113" s="14">
        <v>0.04</v>
      </c>
      <c r="BK113" s="14">
        <v>6.64</v>
      </c>
      <c r="BL113" s="14">
        <v>0.01</v>
      </c>
      <c r="BM113" s="14">
        <v>2.06</v>
      </c>
      <c r="BN113" s="14">
        <v>0.05</v>
      </c>
      <c r="BO113" s="14">
        <v>0.05</v>
      </c>
      <c r="BP113" s="14">
        <v>0</v>
      </c>
      <c r="BQ113" s="14">
        <v>0.39</v>
      </c>
      <c r="BR113" s="14">
        <v>0.61</v>
      </c>
      <c r="BS113" s="14">
        <v>7.59</v>
      </c>
      <c r="BT113" s="14">
        <v>0.01</v>
      </c>
      <c r="BU113" s="14">
        <v>0</v>
      </c>
      <c r="BV113" s="14">
        <v>7.09</v>
      </c>
      <c r="BW113" s="14">
        <v>0.13</v>
      </c>
      <c r="BX113" s="14">
        <v>0</v>
      </c>
      <c r="BY113" s="14">
        <v>0</v>
      </c>
      <c r="BZ113" s="14">
        <v>0</v>
      </c>
      <c r="CA113" s="14">
        <v>0</v>
      </c>
      <c r="CB113" s="14">
        <v>1338.82</v>
      </c>
      <c r="CC113" s="11"/>
      <c r="CD113" s="11"/>
      <c r="CE113" s="14">
        <v>409.41</v>
      </c>
      <c r="CG113" s="14">
        <v>151.36000000000001</v>
      </c>
      <c r="CH113" s="14">
        <v>91.76</v>
      </c>
      <c r="CI113" s="14">
        <v>121.56</v>
      </c>
      <c r="CJ113" s="14">
        <v>11295.33</v>
      </c>
      <c r="CK113" s="14">
        <v>5431.1</v>
      </c>
      <c r="CL113" s="14">
        <v>8363.2099999999991</v>
      </c>
      <c r="CM113" s="14">
        <v>240.24</v>
      </c>
      <c r="CN113" s="14">
        <v>143.79</v>
      </c>
      <c r="CO113" s="14">
        <v>192.67</v>
      </c>
      <c r="CP113" s="14">
        <v>43.9</v>
      </c>
      <c r="CQ113" s="14">
        <v>2.61</v>
      </c>
    </row>
    <row r="115" spans="1:95" x14ac:dyDescent="0.25">
      <c r="B115" s="35" t="s">
        <v>161</v>
      </c>
    </row>
    <row r="116" spans="1:95" x14ac:dyDescent="0.25">
      <c r="B116" s="18" t="s">
        <v>103</v>
      </c>
    </row>
    <row r="117" spans="1:95" s="26" customFormat="1" x14ac:dyDescent="0.25">
      <c r="A117" s="23" t="str">
        <f>"-"</f>
        <v>-</v>
      </c>
      <c r="B117" s="24" t="s">
        <v>104</v>
      </c>
      <c r="C117" s="42" t="str">
        <f>"40"</f>
        <v>40</v>
      </c>
      <c r="D117" s="25">
        <v>3.08</v>
      </c>
      <c r="E117" s="25">
        <v>0</v>
      </c>
      <c r="F117" s="25">
        <v>1.2</v>
      </c>
      <c r="G117" s="25">
        <v>1.2</v>
      </c>
      <c r="H117" s="25">
        <v>21.32</v>
      </c>
      <c r="I117" s="51">
        <v>107.80799999999999</v>
      </c>
      <c r="J117" s="25">
        <v>0.2</v>
      </c>
      <c r="K117" s="25">
        <v>0</v>
      </c>
      <c r="L117" s="25">
        <v>0</v>
      </c>
      <c r="M117" s="25">
        <v>0</v>
      </c>
      <c r="N117" s="25">
        <v>1.32</v>
      </c>
      <c r="O117" s="25">
        <v>18.72</v>
      </c>
      <c r="P117" s="25">
        <v>1.28</v>
      </c>
      <c r="Q117" s="25">
        <v>0</v>
      </c>
      <c r="R117" s="25">
        <v>0</v>
      </c>
      <c r="S117" s="25">
        <v>0.12</v>
      </c>
      <c r="T117" s="25">
        <v>0.64</v>
      </c>
      <c r="U117" s="25">
        <v>171.6</v>
      </c>
      <c r="V117" s="25">
        <v>52.4</v>
      </c>
      <c r="W117" s="25">
        <v>8.8000000000000007</v>
      </c>
      <c r="X117" s="25">
        <v>13.2</v>
      </c>
      <c r="Y117" s="25">
        <v>34</v>
      </c>
      <c r="Z117" s="25">
        <v>0.8</v>
      </c>
      <c r="AA117" s="25">
        <v>0</v>
      </c>
      <c r="AB117" s="25">
        <v>0</v>
      </c>
      <c r="AC117" s="25">
        <v>0</v>
      </c>
      <c r="AD117" s="25">
        <v>0.68</v>
      </c>
      <c r="AE117" s="25">
        <v>0.06</v>
      </c>
      <c r="AF117" s="25">
        <v>0.02</v>
      </c>
      <c r="AG117" s="25">
        <v>0.64</v>
      </c>
      <c r="AH117" s="25">
        <v>1.2</v>
      </c>
      <c r="AI117" s="25">
        <v>0</v>
      </c>
      <c r="AJ117" s="26">
        <v>0</v>
      </c>
      <c r="AK117" s="26">
        <v>148.80000000000001</v>
      </c>
      <c r="AL117" s="26">
        <v>154.4</v>
      </c>
      <c r="AM117" s="26">
        <v>236.4</v>
      </c>
      <c r="AN117" s="26">
        <v>79.599999999999994</v>
      </c>
      <c r="AO117" s="26">
        <v>46.8</v>
      </c>
      <c r="AP117" s="26">
        <v>93.6</v>
      </c>
      <c r="AQ117" s="26">
        <v>35.200000000000003</v>
      </c>
      <c r="AR117" s="26">
        <v>168</v>
      </c>
      <c r="AS117" s="26">
        <v>104.4</v>
      </c>
      <c r="AT117" s="26">
        <v>145.19999999999999</v>
      </c>
      <c r="AU117" s="26">
        <v>120.4</v>
      </c>
      <c r="AV117" s="26">
        <v>64.400000000000006</v>
      </c>
      <c r="AW117" s="26">
        <v>112</v>
      </c>
      <c r="AX117" s="26">
        <v>930</v>
      </c>
      <c r="AY117" s="26">
        <v>0</v>
      </c>
      <c r="AZ117" s="26">
        <v>302.8</v>
      </c>
      <c r="BA117" s="26">
        <v>132.4</v>
      </c>
      <c r="BB117" s="26">
        <v>88.8</v>
      </c>
      <c r="BC117" s="26">
        <v>69.2</v>
      </c>
      <c r="BD117" s="26">
        <v>0</v>
      </c>
      <c r="BE117" s="26">
        <v>0</v>
      </c>
      <c r="BF117" s="26">
        <v>0</v>
      </c>
      <c r="BG117" s="26">
        <v>0</v>
      </c>
      <c r="BH117" s="26">
        <v>0</v>
      </c>
      <c r="BI117" s="26">
        <v>0.01</v>
      </c>
      <c r="BJ117" s="26">
        <v>0</v>
      </c>
      <c r="BK117" s="26">
        <v>0.13</v>
      </c>
      <c r="BL117" s="26">
        <v>0</v>
      </c>
      <c r="BM117" s="26">
        <v>0.06</v>
      </c>
      <c r="BN117" s="26">
        <v>0</v>
      </c>
      <c r="BO117" s="26">
        <v>0</v>
      </c>
      <c r="BP117" s="26">
        <v>0</v>
      </c>
      <c r="BQ117" s="26">
        <v>0</v>
      </c>
      <c r="BR117" s="26">
        <v>0</v>
      </c>
      <c r="BS117" s="26">
        <v>0.47</v>
      </c>
      <c r="BT117" s="26">
        <v>0</v>
      </c>
      <c r="BU117" s="26">
        <v>0</v>
      </c>
      <c r="BV117" s="26">
        <v>0.35</v>
      </c>
      <c r="BW117" s="26">
        <v>0.01</v>
      </c>
      <c r="BX117" s="26">
        <v>0</v>
      </c>
      <c r="BY117" s="26">
        <v>0</v>
      </c>
      <c r="BZ117" s="26">
        <v>0</v>
      </c>
      <c r="CA117" s="26">
        <v>0</v>
      </c>
      <c r="CB117" s="26">
        <v>13.64</v>
      </c>
      <c r="CC117" s="27"/>
      <c r="CD117" s="27"/>
      <c r="CE117" s="26">
        <v>0</v>
      </c>
      <c r="CG117" s="26">
        <v>0</v>
      </c>
      <c r="CH117" s="26">
        <v>0</v>
      </c>
      <c r="CI117" s="26">
        <v>0</v>
      </c>
      <c r="CJ117" s="26">
        <v>665</v>
      </c>
      <c r="CK117" s="26">
        <v>256.2</v>
      </c>
      <c r="CL117" s="26">
        <v>460.6</v>
      </c>
      <c r="CM117" s="26">
        <v>5.32</v>
      </c>
      <c r="CN117" s="26">
        <v>5.32</v>
      </c>
      <c r="CO117" s="26">
        <v>5.32</v>
      </c>
      <c r="CP117" s="26">
        <v>0</v>
      </c>
      <c r="CQ117" s="26">
        <v>0</v>
      </c>
    </row>
    <row r="118" spans="1:95" s="26" customFormat="1" x14ac:dyDescent="0.25">
      <c r="A118" s="23" t="str">
        <f>"-"</f>
        <v>-</v>
      </c>
      <c r="B118" s="24" t="s">
        <v>105</v>
      </c>
      <c r="C118" s="42" t="str">
        <f>"5"</f>
        <v>5</v>
      </c>
      <c r="D118" s="25">
        <v>0.04</v>
      </c>
      <c r="E118" s="25">
        <v>0.04</v>
      </c>
      <c r="F118" s="25">
        <v>3.63</v>
      </c>
      <c r="G118" s="25">
        <v>0</v>
      </c>
      <c r="H118" s="25">
        <v>7.0000000000000007E-2</v>
      </c>
      <c r="I118" s="51">
        <v>33.031999999999996</v>
      </c>
      <c r="J118" s="25">
        <v>2.36</v>
      </c>
      <c r="K118" s="25">
        <v>0.11</v>
      </c>
      <c r="L118" s="25">
        <v>0</v>
      </c>
      <c r="M118" s="25">
        <v>0</v>
      </c>
      <c r="N118" s="25">
        <v>7.0000000000000007E-2</v>
      </c>
      <c r="O118" s="25">
        <v>0</v>
      </c>
      <c r="P118" s="25">
        <v>0</v>
      </c>
      <c r="Q118" s="25">
        <v>0</v>
      </c>
      <c r="R118" s="25">
        <v>0</v>
      </c>
      <c r="S118" s="25">
        <v>0</v>
      </c>
      <c r="T118" s="25">
        <v>7.0000000000000007E-2</v>
      </c>
      <c r="U118" s="25">
        <v>0.75</v>
      </c>
      <c r="V118" s="25">
        <v>1.5</v>
      </c>
      <c r="W118" s="25">
        <v>1.2</v>
      </c>
      <c r="X118" s="25">
        <v>0</v>
      </c>
      <c r="Y118" s="25">
        <v>1.5</v>
      </c>
      <c r="Z118" s="25">
        <v>0.01</v>
      </c>
      <c r="AA118" s="25">
        <v>20</v>
      </c>
      <c r="AB118" s="25">
        <v>15</v>
      </c>
      <c r="AC118" s="25">
        <v>22.5</v>
      </c>
      <c r="AD118" s="25">
        <v>0.05</v>
      </c>
      <c r="AE118" s="25">
        <v>0</v>
      </c>
      <c r="AF118" s="25">
        <v>0.01</v>
      </c>
      <c r="AG118" s="25">
        <v>0.01</v>
      </c>
      <c r="AH118" s="25">
        <v>0.01</v>
      </c>
      <c r="AI118" s="25">
        <v>0</v>
      </c>
      <c r="AJ118" s="26">
        <v>0</v>
      </c>
      <c r="AK118" s="26">
        <v>2.1</v>
      </c>
      <c r="AL118" s="26">
        <v>2.0499999999999998</v>
      </c>
      <c r="AM118" s="26">
        <v>3.8</v>
      </c>
      <c r="AN118" s="26">
        <v>2.25</v>
      </c>
      <c r="AO118" s="26">
        <v>0.85</v>
      </c>
      <c r="AP118" s="26">
        <v>2.35</v>
      </c>
      <c r="AQ118" s="26">
        <v>2.15</v>
      </c>
      <c r="AR118" s="26">
        <v>2.1</v>
      </c>
      <c r="AS118" s="26">
        <v>1.8</v>
      </c>
      <c r="AT118" s="26">
        <v>1.3</v>
      </c>
      <c r="AU118" s="26">
        <v>2.85</v>
      </c>
      <c r="AV118" s="26">
        <v>1.75</v>
      </c>
      <c r="AW118" s="26">
        <v>1.2</v>
      </c>
      <c r="AX118" s="26">
        <v>7.1</v>
      </c>
      <c r="AY118" s="26">
        <v>0</v>
      </c>
      <c r="AZ118" s="26">
        <v>2.4</v>
      </c>
      <c r="BA118" s="26">
        <v>2.7</v>
      </c>
      <c r="BB118" s="26">
        <v>2.1</v>
      </c>
      <c r="BC118" s="26">
        <v>0.5</v>
      </c>
      <c r="BD118" s="26">
        <v>0.13</v>
      </c>
      <c r="BE118" s="26">
        <v>0.06</v>
      </c>
      <c r="BF118" s="26">
        <v>0.03</v>
      </c>
      <c r="BG118" s="26">
        <v>0.08</v>
      </c>
      <c r="BH118" s="26">
        <v>0.09</v>
      </c>
      <c r="BI118" s="26">
        <v>0.4</v>
      </c>
      <c r="BJ118" s="26">
        <v>0</v>
      </c>
      <c r="BK118" s="26">
        <v>1.1000000000000001</v>
      </c>
      <c r="BL118" s="26">
        <v>0</v>
      </c>
      <c r="BM118" s="26">
        <v>0.34</v>
      </c>
      <c r="BN118" s="26">
        <v>0</v>
      </c>
      <c r="BO118" s="26">
        <v>0</v>
      </c>
      <c r="BP118" s="26">
        <v>0</v>
      </c>
      <c r="BQ118" s="26">
        <v>0.08</v>
      </c>
      <c r="BR118" s="26">
        <v>0.12</v>
      </c>
      <c r="BS118" s="26">
        <v>0.9</v>
      </c>
      <c r="BT118" s="26">
        <v>0</v>
      </c>
      <c r="BU118" s="26">
        <v>0</v>
      </c>
      <c r="BV118" s="26">
        <v>0.05</v>
      </c>
      <c r="BW118" s="26">
        <v>0</v>
      </c>
      <c r="BX118" s="26">
        <v>0</v>
      </c>
      <c r="BY118" s="26">
        <v>0</v>
      </c>
      <c r="BZ118" s="26">
        <v>0</v>
      </c>
      <c r="CA118" s="26">
        <v>0</v>
      </c>
      <c r="CB118" s="26">
        <v>1.25</v>
      </c>
      <c r="CC118" s="27"/>
      <c r="CD118" s="27"/>
      <c r="CE118" s="26">
        <v>22.5</v>
      </c>
      <c r="CG118" s="26">
        <v>0.2</v>
      </c>
      <c r="CH118" s="26">
        <v>0.05</v>
      </c>
      <c r="CI118" s="26">
        <v>0.13</v>
      </c>
      <c r="CJ118" s="26">
        <v>10</v>
      </c>
      <c r="CK118" s="26">
        <v>4.0999999999999996</v>
      </c>
      <c r="CL118" s="26">
        <v>7.05</v>
      </c>
      <c r="CM118" s="26">
        <v>0.86</v>
      </c>
      <c r="CN118" s="26">
        <v>0.44</v>
      </c>
      <c r="CO118" s="26">
        <v>0.65</v>
      </c>
      <c r="CP118" s="26">
        <v>0</v>
      </c>
      <c r="CQ118" s="26">
        <v>0</v>
      </c>
    </row>
    <row r="119" spans="1:95" s="26" customFormat="1" x14ac:dyDescent="0.25">
      <c r="A119" s="23" t="str">
        <f>"-"</f>
        <v>-</v>
      </c>
      <c r="B119" s="24" t="s">
        <v>106</v>
      </c>
      <c r="C119" s="42" t="str">
        <f>"20"</f>
        <v>20</v>
      </c>
      <c r="D119" s="25">
        <v>1.5</v>
      </c>
      <c r="E119" s="25">
        <v>0</v>
      </c>
      <c r="F119" s="25">
        <v>1.96</v>
      </c>
      <c r="G119" s="25">
        <v>0</v>
      </c>
      <c r="H119" s="25">
        <v>15.34</v>
      </c>
      <c r="I119" s="51">
        <v>84.452000000000012</v>
      </c>
      <c r="J119" s="25">
        <v>0.42</v>
      </c>
      <c r="K119" s="25">
        <v>0</v>
      </c>
      <c r="L119" s="25">
        <v>0</v>
      </c>
      <c r="M119" s="25">
        <v>0</v>
      </c>
      <c r="N119" s="25">
        <v>4.72</v>
      </c>
      <c r="O119" s="25">
        <v>10.16</v>
      </c>
      <c r="P119" s="25">
        <v>0.46</v>
      </c>
      <c r="Q119" s="25">
        <v>0</v>
      </c>
      <c r="R119" s="25">
        <v>0</v>
      </c>
      <c r="S119" s="25">
        <v>0.1</v>
      </c>
      <c r="T119" s="25">
        <v>0.2</v>
      </c>
      <c r="U119" s="25">
        <v>66</v>
      </c>
      <c r="V119" s="25">
        <v>22</v>
      </c>
      <c r="W119" s="25">
        <v>5.8</v>
      </c>
      <c r="X119" s="25">
        <v>4</v>
      </c>
      <c r="Y119" s="25">
        <v>18</v>
      </c>
      <c r="Z119" s="25">
        <v>0.42</v>
      </c>
      <c r="AA119" s="25">
        <v>2</v>
      </c>
      <c r="AB119" s="25">
        <v>1.6</v>
      </c>
      <c r="AC119" s="25">
        <v>2.2000000000000002</v>
      </c>
      <c r="AD119" s="25">
        <v>0.7</v>
      </c>
      <c r="AE119" s="25">
        <v>0.02</v>
      </c>
      <c r="AF119" s="25">
        <v>0.01</v>
      </c>
      <c r="AG119" s="25">
        <v>0.14000000000000001</v>
      </c>
      <c r="AH119" s="25">
        <v>0.38</v>
      </c>
      <c r="AI119" s="25">
        <v>0</v>
      </c>
      <c r="AJ119" s="26">
        <v>0</v>
      </c>
      <c r="AK119" s="26">
        <v>249.4</v>
      </c>
      <c r="AL119" s="26">
        <v>185.2</v>
      </c>
      <c r="AM119" s="26">
        <v>318.8</v>
      </c>
      <c r="AN119" s="26">
        <v>286.60000000000002</v>
      </c>
      <c r="AO119" s="26">
        <v>87.6</v>
      </c>
      <c r="AP119" s="26">
        <v>162.4</v>
      </c>
      <c r="AQ119" s="26">
        <v>47.6</v>
      </c>
      <c r="AR119" s="26">
        <v>185.6</v>
      </c>
      <c r="AS119" s="26">
        <v>0</v>
      </c>
      <c r="AT119" s="26">
        <v>0</v>
      </c>
      <c r="AU119" s="26">
        <v>0</v>
      </c>
      <c r="AV119" s="26">
        <v>87.8</v>
      </c>
      <c r="AW119" s="26">
        <v>0</v>
      </c>
      <c r="AX119" s="26">
        <v>0</v>
      </c>
      <c r="AY119" s="26">
        <v>0</v>
      </c>
      <c r="AZ119" s="26">
        <v>0</v>
      </c>
      <c r="BA119" s="26">
        <v>0</v>
      </c>
      <c r="BB119" s="26">
        <v>0</v>
      </c>
      <c r="BC119" s="26">
        <v>0</v>
      </c>
      <c r="BD119" s="26">
        <v>0</v>
      </c>
      <c r="BE119" s="26">
        <v>0</v>
      </c>
      <c r="BF119" s="26">
        <v>0</v>
      </c>
      <c r="BG119" s="26">
        <v>0</v>
      </c>
      <c r="BH119" s="26">
        <v>0</v>
      </c>
      <c r="BI119" s="26">
        <v>0</v>
      </c>
      <c r="BJ119" s="26">
        <v>0</v>
      </c>
      <c r="BK119" s="26">
        <v>0</v>
      </c>
      <c r="BL119" s="26">
        <v>0</v>
      </c>
      <c r="BM119" s="26">
        <v>0</v>
      </c>
      <c r="BN119" s="26">
        <v>0</v>
      </c>
      <c r="BO119" s="26">
        <v>0</v>
      </c>
      <c r="BP119" s="26">
        <v>0</v>
      </c>
      <c r="BQ119" s="26">
        <v>0</v>
      </c>
      <c r="BR119" s="26">
        <v>0</v>
      </c>
      <c r="BS119" s="26">
        <v>0</v>
      </c>
      <c r="BT119" s="26">
        <v>0</v>
      </c>
      <c r="BU119" s="26">
        <v>0</v>
      </c>
      <c r="BV119" s="26">
        <v>0</v>
      </c>
      <c r="BW119" s="26">
        <v>0</v>
      </c>
      <c r="BX119" s="26">
        <v>0</v>
      </c>
      <c r="BY119" s="26">
        <v>0</v>
      </c>
      <c r="BZ119" s="26">
        <v>0</v>
      </c>
      <c r="CA119" s="26">
        <v>0</v>
      </c>
      <c r="CB119" s="26">
        <v>0.9</v>
      </c>
      <c r="CC119" s="27"/>
      <c r="CD119" s="27"/>
      <c r="CE119" s="26">
        <v>2.27</v>
      </c>
      <c r="CG119" s="26">
        <v>9.4499999999999993</v>
      </c>
      <c r="CH119" s="26">
        <v>9.4499999999999993</v>
      </c>
      <c r="CI119" s="26">
        <v>9.4499999999999993</v>
      </c>
      <c r="CJ119" s="26">
        <v>4860</v>
      </c>
      <c r="CK119" s="26">
        <v>3105</v>
      </c>
      <c r="CL119" s="26">
        <v>3982.5</v>
      </c>
      <c r="CM119" s="26">
        <v>46.2</v>
      </c>
      <c r="CN119" s="26">
        <v>46.2</v>
      </c>
      <c r="CO119" s="26">
        <v>46.2</v>
      </c>
      <c r="CP119" s="26">
        <v>0</v>
      </c>
      <c r="CQ119" s="26">
        <v>0</v>
      </c>
    </row>
    <row r="120" spans="1:95" s="26" customFormat="1" x14ac:dyDescent="0.25">
      <c r="A120" s="23" t="str">
        <f>"32/10"</f>
        <v>32/10</v>
      </c>
      <c r="B120" s="24" t="s">
        <v>140</v>
      </c>
      <c r="C120" s="42" t="s">
        <v>183</v>
      </c>
      <c r="D120" s="25">
        <v>3.22</v>
      </c>
      <c r="E120" s="25">
        <v>2.56</v>
      </c>
      <c r="F120" s="25">
        <v>2.36</v>
      </c>
      <c r="G120" s="25">
        <v>0.16</v>
      </c>
      <c r="H120" s="25">
        <v>13.04</v>
      </c>
      <c r="I120" s="51">
        <v>83.95768799999999</v>
      </c>
      <c r="J120" s="25">
        <v>1.53</v>
      </c>
      <c r="K120" s="25">
        <v>0</v>
      </c>
      <c r="L120" s="25">
        <v>0</v>
      </c>
      <c r="M120" s="25">
        <v>0</v>
      </c>
      <c r="N120" s="25">
        <v>13.04</v>
      </c>
      <c r="O120" s="25">
        <v>0</v>
      </c>
      <c r="P120" s="25">
        <v>0</v>
      </c>
      <c r="Q120" s="25">
        <v>0</v>
      </c>
      <c r="R120" s="25">
        <v>0</v>
      </c>
      <c r="S120" s="25">
        <v>0.09</v>
      </c>
      <c r="T120" s="25">
        <v>0.64</v>
      </c>
      <c r="U120" s="25">
        <v>44.64</v>
      </c>
      <c r="V120" s="25">
        <v>130.35</v>
      </c>
      <c r="W120" s="25">
        <v>105.02</v>
      </c>
      <c r="X120" s="25">
        <v>11.97</v>
      </c>
      <c r="Y120" s="25">
        <v>75.33</v>
      </c>
      <c r="Z120" s="25">
        <v>0.11</v>
      </c>
      <c r="AA120" s="25">
        <v>18</v>
      </c>
      <c r="AB120" s="25">
        <v>8.1</v>
      </c>
      <c r="AC120" s="25">
        <v>19.8</v>
      </c>
      <c r="AD120" s="25">
        <v>0</v>
      </c>
      <c r="AE120" s="25">
        <v>0.03</v>
      </c>
      <c r="AF120" s="25">
        <v>0.12</v>
      </c>
      <c r="AG120" s="25">
        <v>0.08</v>
      </c>
      <c r="AH120" s="25">
        <v>0.72</v>
      </c>
      <c r="AI120" s="25">
        <v>0.47</v>
      </c>
      <c r="AJ120" s="26">
        <v>0</v>
      </c>
      <c r="AK120" s="26">
        <v>0</v>
      </c>
      <c r="AL120" s="26">
        <v>0</v>
      </c>
      <c r="AM120" s="26">
        <v>0</v>
      </c>
      <c r="AN120" s="26">
        <v>0</v>
      </c>
      <c r="AO120" s="26">
        <v>0</v>
      </c>
      <c r="AP120" s="26">
        <v>0</v>
      </c>
      <c r="AQ120" s="26">
        <v>0</v>
      </c>
      <c r="AR120" s="26">
        <v>0</v>
      </c>
      <c r="AS120" s="26">
        <v>0</v>
      </c>
      <c r="AT120" s="26">
        <v>0</v>
      </c>
      <c r="AU120" s="26">
        <v>0</v>
      </c>
      <c r="AV120" s="26">
        <v>0</v>
      </c>
      <c r="AW120" s="26">
        <v>0</v>
      </c>
      <c r="AX120" s="26">
        <v>0</v>
      </c>
      <c r="AY120" s="26">
        <v>0</v>
      </c>
      <c r="AZ120" s="26">
        <v>0</v>
      </c>
      <c r="BA120" s="26">
        <v>0</v>
      </c>
      <c r="BB120" s="26">
        <v>0</v>
      </c>
      <c r="BC120" s="26">
        <v>0</v>
      </c>
      <c r="BD120" s="26">
        <v>0</v>
      </c>
      <c r="BE120" s="26">
        <v>0</v>
      </c>
      <c r="BF120" s="26">
        <v>0</v>
      </c>
      <c r="BG120" s="26">
        <v>0</v>
      </c>
      <c r="BH120" s="26">
        <v>0</v>
      </c>
      <c r="BI120" s="26">
        <v>0</v>
      </c>
      <c r="BJ120" s="26">
        <v>0</v>
      </c>
      <c r="BK120" s="26">
        <v>0</v>
      </c>
      <c r="BL120" s="26">
        <v>0</v>
      </c>
      <c r="BM120" s="26">
        <v>0</v>
      </c>
      <c r="BN120" s="26">
        <v>0</v>
      </c>
      <c r="BO120" s="26">
        <v>0</v>
      </c>
      <c r="BP120" s="26">
        <v>0</v>
      </c>
      <c r="BQ120" s="26">
        <v>0</v>
      </c>
      <c r="BR120" s="26">
        <v>0</v>
      </c>
      <c r="BS120" s="26">
        <v>0</v>
      </c>
      <c r="BT120" s="26">
        <v>0</v>
      </c>
      <c r="BU120" s="26">
        <v>0</v>
      </c>
      <c r="BV120" s="26">
        <v>0</v>
      </c>
      <c r="BW120" s="26">
        <v>0</v>
      </c>
      <c r="BX120" s="26">
        <v>0</v>
      </c>
      <c r="BY120" s="26">
        <v>0</v>
      </c>
      <c r="BZ120" s="26">
        <v>0</v>
      </c>
      <c r="CA120" s="26">
        <v>0</v>
      </c>
      <c r="CB120" s="26">
        <v>179.42</v>
      </c>
      <c r="CC120" s="27"/>
      <c r="CD120" s="27"/>
      <c r="CE120" s="26">
        <v>19.350000000000001</v>
      </c>
      <c r="CG120" s="26">
        <v>8.64</v>
      </c>
      <c r="CH120" s="26">
        <v>3.39</v>
      </c>
      <c r="CI120" s="26">
        <v>6.02</v>
      </c>
      <c r="CJ120" s="26">
        <v>708.6</v>
      </c>
      <c r="CK120" s="26">
        <v>271.2</v>
      </c>
      <c r="CL120" s="26">
        <v>489.9</v>
      </c>
      <c r="CM120" s="26">
        <v>28.65</v>
      </c>
      <c r="CN120" s="26">
        <v>13.62</v>
      </c>
      <c r="CO120" s="26">
        <v>21.14</v>
      </c>
      <c r="CP120" s="26">
        <v>9</v>
      </c>
      <c r="CQ120" s="26">
        <v>0</v>
      </c>
    </row>
    <row r="121" spans="1:95" s="13" customFormat="1" ht="31.5" x14ac:dyDescent="0.25">
      <c r="A121" s="19" t="str">
        <f>"15/4"</f>
        <v>15/4</v>
      </c>
      <c r="B121" s="20" t="s">
        <v>108</v>
      </c>
      <c r="C121" s="43" t="s">
        <v>169</v>
      </c>
      <c r="D121" s="21">
        <v>5.97</v>
      </c>
      <c r="E121" s="21">
        <v>2.35</v>
      </c>
      <c r="F121" s="21">
        <v>4.7699999999999996</v>
      </c>
      <c r="G121" s="21">
        <v>0.52</v>
      </c>
      <c r="H121" s="21">
        <v>33.75</v>
      </c>
      <c r="I121" s="52">
        <v>196.94623199999998</v>
      </c>
      <c r="J121" s="21">
        <v>3.4</v>
      </c>
      <c r="K121" s="21">
        <v>0.09</v>
      </c>
      <c r="L121" s="21">
        <v>0</v>
      </c>
      <c r="M121" s="21">
        <v>0</v>
      </c>
      <c r="N121" s="21">
        <v>7.57</v>
      </c>
      <c r="O121" s="21">
        <v>23.22</v>
      </c>
      <c r="P121" s="21">
        <v>2.95</v>
      </c>
      <c r="Q121" s="21">
        <v>0</v>
      </c>
      <c r="R121" s="21">
        <v>0</v>
      </c>
      <c r="S121" s="21">
        <v>0.08</v>
      </c>
      <c r="T121" s="21">
        <v>1.6</v>
      </c>
      <c r="U121" s="21">
        <v>240.19</v>
      </c>
      <c r="V121" s="21">
        <v>176.15</v>
      </c>
      <c r="W121" s="21">
        <v>115.21</v>
      </c>
      <c r="X121" s="21">
        <v>27.24</v>
      </c>
      <c r="Y121" s="21">
        <v>183.37</v>
      </c>
      <c r="Z121" s="21">
        <v>0.73</v>
      </c>
      <c r="AA121" s="21">
        <v>19.2</v>
      </c>
      <c r="AB121" s="21">
        <v>16</v>
      </c>
      <c r="AC121" s="21">
        <v>35.6</v>
      </c>
      <c r="AD121" s="21">
        <v>0.64</v>
      </c>
      <c r="AE121" s="21">
        <v>0.1</v>
      </c>
      <c r="AF121" s="21">
        <v>0.13</v>
      </c>
      <c r="AG121" s="21">
        <v>0.93</v>
      </c>
      <c r="AH121" s="21">
        <v>2.5299999999999998</v>
      </c>
      <c r="AI121" s="21">
        <v>0.42</v>
      </c>
      <c r="AJ121" s="13">
        <v>0</v>
      </c>
      <c r="AK121" s="13">
        <v>182.06</v>
      </c>
      <c r="AL121" s="13">
        <v>176.38</v>
      </c>
      <c r="AM121" s="13">
        <v>194.62</v>
      </c>
      <c r="AN121" s="13">
        <v>133.29</v>
      </c>
      <c r="AO121" s="13">
        <v>60.8</v>
      </c>
      <c r="AP121" s="13">
        <v>95.77</v>
      </c>
      <c r="AQ121" s="13">
        <v>46.74</v>
      </c>
      <c r="AR121" s="13">
        <v>197.1</v>
      </c>
      <c r="AS121" s="13">
        <v>153.63</v>
      </c>
      <c r="AT121" s="13">
        <v>185.22</v>
      </c>
      <c r="AU121" s="13">
        <v>240.9</v>
      </c>
      <c r="AV121" s="13">
        <v>87.8</v>
      </c>
      <c r="AW121" s="13">
        <v>155.06</v>
      </c>
      <c r="AX121" s="13">
        <v>905.86</v>
      </c>
      <c r="AY121" s="13">
        <v>0</v>
      </c>
      <c r="AZ121" s="13">
        <v>494.36</v>
      </c>
      <c r="BA121" s="13">
        <v>148.66999999999999</v>
      </c>
      <c r="BB121" s="13">
        <v>114.38</v>
      </c>
      <c r="BC121" s="13">
        <v>75.58</v>
      </c>
      <c r="BD121" s="13">
        <v>0.09</v>
      </c>
      <c r="BE121" s="13">
        <v>0.04</v>
      </c>
      <c r="BF121" s="13">
        <v>0.02</v>
      </c>
      <c r="BG121" s="13">
        <v>0.05</v>
      </c>
      <c r="BH121" s="13">
        <v>0.06</v>
      </c>
      <c r="BI121" s="13">
        <v>0.28000000000000003</v>
      </c>
      <c r="BJ121" s="13">
        <v>0</v>
      </c>
      <c r="BK121" s="13">
        <v>0.78</v>
      </c>
      <c r="BL121" s="13">
        <v>0</v>
      </c>
      <c r="BM121" s="13">
        <v>0.24</v>
      </c>
      <c r="BN121" s="13">
        <v>0</v>
      </c>
      <c r="BO121" s="13">
        <v>0</v>
      </c>
      <c r="BP121" s="13">
        <v>0</v>
      </c>
      <c r="BQ121" s="13">
        <v>0.05</v>
      </c>
      <c r="BR121" s="13">
        <v>0.08</v>
      </c>
      <c r="BS121" s="13">
        <v>0.63</v>
      </c>
      <c r="BT121" s="13">
        <v>0</v>
      </c>
      <c r="BU121" s="13">
        <v>0</v>
      </c>
      <c r="BV121" s="13">
        <v>0.04</v>
      </c>
      <c r="BW121" s="13">
        <v>0</v>
      </c>
      <c r="BX121" s="13">
        <v>0</v>
      </c>
      <c r="BY121" s="13">
        <v>0</v>
      </c>
      <c r="BZ121" s="13">
        <v>0</v>
      </c>
      <c r="CA121" s="13">
        <v>0</v>
      </c>
      <c r="CB121" s="13">
        <v>177.81</v>
      </c>
      <c r="CC121" s="22"/>
      <c r="CD121" s="22"/>
      <c r="CE121" s="13">
        <v>21.87</v>
      </c>
      <c r="CG121" s="13">
        <v>25.68</v>
      </c>
      <c r="CH121" s="13">
        <v>10.89</v>
      </c>
      <c r="CI121" s="13">
        <v>18.28</v>
      </c>
      <c r="CJ121" s="13">
        <v>1610.75</v>
      </c>
      <c r="CK121" s="13">
        <v>737.21</v>
      </c>
      <c r="CL121" s="13">
        <v>1173.98</v>
      </c>
      <c r="CM121" s="13">
        <v>33.909999999999997</v>
      </c>
      <c r="CN121" s="13">
        <v>17.91</v>
      </c>
      <c r="CO121" s="13">
        <v>25.91</v>
      </c>
      <c r="CP121" s="13">
        <v>4</v>
      </c>
      <c r="CQ121" s="13">
        <v>0.5</v>
      </c>
    </row>
    <row r="122" spans="1:95" s="14" customFormat="1" x14ac:dyDescent="0.25">
      <c r="A122" s="28"/>
      <c r="B122" s="29" t="s">
        <v>156</v>
      </c>
      <c r="C122" s="44">
        <v>445</v>
      </c>
      <c r="D122" s="30">
        <f>SUM(D117:D121)</f>
        <v>13.809999999999999</v>
      </c>
      <c r="E122" s="30">
        <f t="shared" ref="E122:AI122" si="15">SUM(E117:E121)</f>
        <v>4.95</v>
      </c>
      <c r="F122" s="30">
        <f t="shared" si="15"/>
        <v>13.92</v>
      </c>
      <c r="G122" s="30">
        <f t="shared" si="15"/>
        <v>1.88</v>
      </c>
      <c r="H122" s="30">
        <f t="shared" si="15"/>
        <v>83.52000000000001</v>
      </c>
      <c r="I122" s="53">
        <f t="shared" si="15"/>
        <v>506.19592</v>
      </c>
      <c r="J122" s="30">
        <f t="shared" si="15"/>
        <v>7.91</v>
      </c>
      <c r="K122" s="30">
        <f t="shared" si="15"/>
        <v>0.2</v>
      </c>
      <c r="L122" s="30">
        <f t="shared" si="15"/>
        <v>0</v>
      </c>
      <c r="M122" s="30">
        <f t="shared" si="15"/>
        <v>0</v>
      </c>
      <c r="N122" s="30">
        <f t="shared" si="15"/>
        <v>26.72</v>
      </c>
      <c r="O122" s="30">
        <f t="shared" si="15"/>
        <v>52.099999999999994</v>
      </c>
      <c r="P122" s="30">
        <f t="shared" si="15"/>
        <v>4.6900000000000004</v>
      </c>
      <c r="Q122" s="30">
        <f t="shared" si="15"/>
        <v>0</v>
      </c>
      <c r="R122" s="30">
        <f t="shared" si="15"/>
        <v>0</v>
      </c>
      <c r="S122" s="30">
        <f t="shared" si="15"/>
        <v>0.39</v>
      </c>
      <c r="T122" s="30">
        <f t="shared" si="15"/>
        <v>3.15</v>
      </c>
      <c r="U122" s="30">
        <f t="shared" si="15"/>
        <v>523.18000000000006</v>
      </c>
      <c r="V122" s="30">
        <f t="shared" si="15"/>
        <v>382.4</v>
      </c>
      <c r="W122" s="30">
        <f t="shared" si="15"/>
        <v>236.02999999999997</v>
      </c>
      <c r="X122" s="30">
        <f t="shared" si="15"/>
        <v>56.41</v>
      </c>
      <c r="Y122" s="30">
        <f t="shared" si="15"/>
        <v>312.2</v>
      </c>
      <c r="Z122" s="30">
        <f t="shared" si="15"/>
        <v>2.0700000000000003</v>
      </c>
      <c r="AA122" s="30">
        <f t="shared" si="15"/>
        <v>59.2</v>
      </c>
      <c r="AB122" s="30">
        <f t="shared" si="15"/>
        <v>40.700000000000003</v>
      </c>
      <c r="AC122" s="30">
        <f t="shared" si="15"/>
        <v>80.099999999999994</v>
      </c>
      <c r="AD122" s="30">
        <f t="shared" si="15"/>
        <v>2.0700000000000003</v>
      </c>
      <c r="AE122" s="30">
        <f t="shared" si="15"/>
        <v>0.21000000000000002</v>
      </c>
      <c r="AF122" s="30">
        <f t="shared" si="15"/>
        <v>0.29000000000000004</v>
      </c>
      <c r="AG122" s="30">
        <f t="shared" si="15"/>
        <v>1.8</v>
      </c>
      <c r="AH122" s="30">
        <f t="shared" si="15"/>
        <v>4.84</v>
      </c>
      <c r="AI122" s="30">
        <f t="shared" si="15"/>
        <v>0.8899999999999999</v>
      </c>
      <c r="AJ122" s="14">
        <v>0</v>
      </c>
      <c r="AK122" s="14">
        <v>582.36</v>
      </c>
      <c r="AL122" s="14">
        <v>518.03</v>
      </c>
      <c r="AM122" s="14">
        <v>753.62</v>
      </c>
      <c r="AN122" s="14">
        <v>501.74</v>
      </c>
      <c r="AO122" s="14">
        <v>196.05</v>
      </c>
      <c r="AP122" s="14">
        <v>354.12</v>
      </c>
      <c r="AQ122" s="14">
        <v>131.69</v>
      </c>
      <c r="AR122" s="14">
        <v>552.79999999999995</v>
      </c>
      <c r="AS122" s="14">
        <v>259.83</v>
      </c>
      <c r="AT122" s="14">
        <v>331.72</v>
      </c>
      <c r="AU122" s="14">
        <v>364.15</v>
      </c>
      <c r="AV122" s="14">
        <v>241.75</v>
      </c>
      <c r="AW122" s="14">
        <v>268.26</v>
      </c>
      <c r="AX122" s="14">
        <v>1842.96</v>
      </c>
      <c r="AY122" s="14">
        <v>0</v>
      </c>
      <c r="AZ122" s="14">
        <v>799.56</v>
      </c>
      <c r="BA122" s="14">
        <v>283.77</v>
      </c>
      <c r="BB122" s="14">
        <v>205.28</v>
      </c>
      <c r="BC122" s="14">
        <v>145.28</v>
      </c>
      <c r="BD122" s="14">
        <v>0.23</v>
      </c>
      <c r="BE122" s="14">
        <v>0.1</v>
      </c>
      <c r="BF122" s="14">
        <v>0.06</v>
      </c>
      <c r="BG122" s="14">
        <v>0.13</v>
      </c>
      <c r="BH122" s="14">
        <v>0.15</v>
      </c>
      <c r="BI122" s="14">
        <v>0.68</v>
      </c>
      <c r="BJ122" s="14">
        <v>0</v>
      </c>
      <c r="BK122" s="14">
        <v>2.0099999999999998</v>
      </c>
      <c r="BL122" s="14">
        <v>0</v>
      </c>
      <c r="BM122" s="14">
        <v>0.64</v>
      </c>
      <c r="BN122" s="14">
        <v>0</v>
      </c>
      <c r="BO122" s="14">
        <v>0</v>
      </c>
      <c r="BP122" s="14">
        <v>0</v>
      </c>
      <c r="BQ122" s="14">
        <v>0.13</v>
      </c>
      <c r="BR122" s="14">
        <v>0.2</v>
      </c>
      <c r="BS122" s="14">
        <v>2</v>
      </c>
      <c r="BT122" s="14">
        <v>0</v>
      </c>
      <c r="BU122" s="14">
        <v>0</v>
      </c>
      <c r="BV122" s="14">
        <v>0.43</v>
      </c>
      <c r="BW122" s="14">
        <v>0.01</v>
      </c>
      <c r="BX122" s="14">
        <v>0</v>
      </c>
      <c r="BY122" s="14">
        <v>0</v>
      </c>
      <c r="BZ122" s="14">
        <v>0</v>
      </c>
      <c r="CA122" s="14">
        <v>0</v>
      </c>
      <c r="CB122" s="14">
        <v>373.02</v>
      </c>
      <c r="CC122" s="11"/>
      <c r="CD122" s="11" t="e">
        <f>$I$122/#REF!*100</f>
        <v>#REF!</v>
      </c>
      <c r="CE122" s="14">
        <v>65.98</v>
      </c>
      <c r="CG122" s="14">
        <v>43.97</v>
      </c>
      <c r="CH122" s="14">
        <v>23.78</v>
      </c>
      <c r="CI122" s="14">
        <v>33.869999999999997</v>
      </c>
      <c r="CJ122" s="14">
        <v>7854.35</v>
      </c>
      <c r="CK122" s="14">
        <v>4373.71</v>
      </c>
      <c r="CL122" s="14">
        <v>6114.03</v>
      </c>
      <c r="CM122" s="14">
        <v>114.93</v>
      </c>
      <c r="CN122" s="14">
        <v>83.49</v>
      </c>
      <c r="CO122" s="14">
        <v>99.21</v>
      </c>
      <c r="CP122" s="14">
        <v>13</v>
      </c>
      <c r="CQ122" s="14">
        <v>0.5</v>
      </c>
    </row>
    <row r="123" spans="1:95" x14ac:dyDescent="0.25">
      <c r="B123" s="18" t="s">
        <v>157</v>
      </c>
    </row>
    <row r="124" spans="1:95" s="13" customFormat="1" x14ac:dyDescent="0.25">
      <c r="A124" s="19" t="str">
        <f>"-"</f>
        <v>-</v>
      </c>
      <c r="B124" s="20" t="s">
        <v>193</v>
      </c>
      <c r="C124" s="43" t="str">
        <f>"100"</f>
        <v>100</v>
      </c>
      <c r="D124" s="21">
        <v>4.0999999999999996</v>
      </c>
      <c r="E124" s="21">
        <v>4.0999999999999996</v>
      </c>
      <c r="F124" s="21">
        <v>1.5</v>
      </c>
      <c r="G124" s="21">
        <v>0</v>
      </c>
      <c r="H124" s="21">
        <v>5.9</v>
      </c>
      <c r="I124" s="52">
        <v>55.62</v>
      </c>
      <c r="J124" s="21">
        <v>0.9</v>
      </c>
      <c r="K124" s="21">
        <v>0</v>
      </c>
      <c r="L124" s="21">
        <v>0</v>
      </c>
      <c r="M124" s="21">
        <v>0</v>
      </c>
      <c r="N124" s="21">
        <v>5.9</v>
      </c>
      <c r="O124" s="21">
        <v>0</v>
      </c>
      <c r="P124" s="21">
        <v>0</v>
      </c>
      <c r="Q124" s="21">
        <v>0</v>
      </c>
      <c r="R124" s="21">
        <v>0</v>
      </c>
      <c r="S124" s="21">
        <v>1.1000000000000001</v>
      </c>
      <c r="T124" s="21">
        <v>0.9</v>
      </c>
      <c r="U124" s="21">
        <v>50</v>
      </c>
      <c r="V124" s="21">
        <v>152</v>
      </c>
      <c r="W124" s="21">
        <v>124</v>
      </c>
      <c r="X124" s="21">
        <v>15</v>
      </c>
      <c r="Y124" s="21">
        <v>95</v>
      </c>
      <c r="Z124" s="21">
        <v>0.1</v>
      </c>
      <c r="AA124" s="21">
        <v>10</v>
      </c>
      <c r="AB124" s="21">
        <v>0</v>
      </c>
      <c r="AC124" s="21">
        <v>10</v>
      </c>
      <c r="AD124" s="21">
        <v>0</v>
      </c>
      <c r="AE124" s="21">
        <v>0.03</v>
      </c>
      <c r="AF124" s="21">
        <v>0.15</v>
      </c>
      <c r="AG124" s="21">
        <v>0.2</v>
      </c>
      <c r="AH124" s="21">
        <v>1.2</v>
      </c>
      <c r="AI124" s="21">
        <v>0.6</v>
      </c>
      <c r="AJ124" s="13">
        <v>0</v>
      </c>
      <c r="AK124" s="13">
        <v>323</v>
      </c>
      <c r="AL124" s="13">
        <v>300</v>
      </c>
      <c r="AM124" s="13">
        <v>450</v>
      </c>
      <c r="AN124" s="13">
        <v>387</v>
      </c>
      <c r="AO124" s="13">
        <v>115</v>
      </c>
      <c r="AP124" s="13">
        <v>216</v>
      </c>
      <c r="AQ124" s="13">
        <v>72</v>
      </c>
      <c r="AR124" s="13">
        <v>225</v>
      </c>
      <c r="AS124" s="13">
        <v>160</v>
      </c>
      <c r="AT124" s="13">
        <v>174</v>
      </c>
      <c r="AU124" s="13">
        <v>344</v>
      </c>
      <c r="AV124" s="13">
        <v>156</v>
      </c>
      <c r="AW124" s="13">
        <v>93</v>
      </c>
      <c r="AX124" s="13">
        <v>897</v>
      </c>
      <c r="AY124" s="13">
        <v>0</v>
      </c>
      <c r="AZ124" s="13">
        <v>518</v>
      </c>
      <c r="BA124" s="13">
        <v>278</v>
      </c>
      <c r="BB124" s="13">
        <v>242</v>
      </c>
      <c r="BC124" s="13">
        <v>50</v>
      </c>
      <c r="BD124" s="13">
        <v>0.1</v>
      </c>
      <c r="BE124" s="13">
        <v>7.0000000000000007E-2</v>
      </c>
      <c r="BF124" s="13">
        <v>0.04</v>
      </c>
      <c r="BG124" s="13">
        <v>0.08</v>
      </c>
      <c r="BH124" s="13">
        <v>0.09</v>
      </c>
      <c r="BI124" s="13">
        <v>0.45</v>
      </c>
      <c r="BJ124" s="13">
        <v>0.03</v>
      </c>
      <c r="BK124" s="13">
        <v>0.56000000000000005</v>
      </c>
      <c r="BL124" s="13">
        <v>0.02</v>
      </c>
      <c r="BM124" s="13">
        <v>0.31</v>
      </c>
      <c r="BN124" s="13">
        <v>0.04</v>
      </c>
      <c r="BO124" s="13">
        <v>0</v>
      </c>
      <c r="BP124" s="13">
        <v>0</v>
      </c>
      <c r="BQ124" s="13">
        <v>0.04</v>
      </c>
      <c r="BR124" s="13">
        <v>0.08</v>
      </c>
      <c r="BS124" s="13">
        <v>0.69</v>
      </c>
      <c r="BT124" s="13">
        <v>0.01</v>
      </c>
      <c r="BU124" s="13">
        <v>0</v>
      </c>
      <c r="BV124" s="13">
        <v>0.02</v>
      </c>
      <c r="BW124" s="13">
        <v>0.03</v>
      </c>
      <c r="BX124" s="13">
        <v>0.08</v>
      </c>
      <c r="BY124" s="13">
        <v>0</v>
      </c>
      <c r="BZ124" s="13">
        <v>0</v>
      </c>
      <c r="CA124" s="13">
        <v>0</v>
      </c>
      <c r="CB124" s="13">
        <v>86.5</v>
      </c>
      <c r="CC124" s="22"/>
      <c r="CD124" s="22"/>
      <c r="CE124" s="13">
        <v>10</v>
      </c>
      <c r="CG124" s="13">
        <v>9</v>
      </c>
      <c r="CH124" s="13">
        <v>9</v>
      </c>
      <c r="CI124" s="13">
        <v>9</v>
      </c>
      <c r="CJ124" s="13">
        <v>3240</v>
      </c>
      <c r="CK124" s="13">
        <v>2070</v>
      </c>
      <c r="CL124" s="13">
        <v>2655</v>
      </c>
      <c r="CM124" s="13">
        <v>2</v>
      </c>
      <c r="CN124" s="13">
        <v>2</v>
      </c>
      <c r="CO124" s="13">
        <v>2</v>
      </c>
      <c r="CP124" s="13">
        <v>0</v>
      </c>
      <c r="CQ124" s="13">
        <v>0</v>
      </c>
    </row>
    <row r="125" spans="1:95" s="14" customFormat="1" x14ac:dyDescent="0.25">
      <c r="A125" s="28"/>
      <c r="B125" s="29" t="s">
        <v>156</v>
      </c>
      <c r="C125" s="44">
        <v>100</v>
      </c>
      <c r="D125" s="30">
        <v>4.0999999999999996</v>
      </c>
      <c r="E125" s="30">
        <v>4.0999999999999996</v>
      </c>
      <c r="F125" s="30">
        <v>1.5</v>
      </c>
      <c r="G125" s="30">
        <v>0</v>
      </c>
      <c r="H125" s="30">
        <v>5.9</v>
      </c>
      <c r="I125" s="53">
        <v>55.62</v>
      </c>
      <c r="J125" s="30">
        <v>0.9</v>
      </c>
      <c r="K125" s="30">
        <v>0</v>
      </c>
      <c r="L125" s="30">
        <v>0</v>
      </c>
      <c r="M125" s="30">
        <v>0</v>
      </c>
      <c r="N125" s="30">
        <v>5.9</v>
      </c>
      <c r="O125" s="30">
        <v>0</v>
      </c>
      <c r="P125" s="30">
        <v>0</v>
      </c>
      <c r="Q125" s="30">
        <v>0</v>
      </c>
      <c r="R125" s="30">
        <v>0</v>
      </c>
      <c r="S125" s="30">
        <v>1.1000000000000001</v>
      </c>
      <c r="T125" s="30">
        <v>0.9</v>
      </c>
      <c r="U125" s="30">
        <v>50</v>
      </c>
      <c r="V125" s="30">
        <v>152</v>
      </c>
      <c r="W125" s="30">
        <v>124</v>
      </c>
      <c r="X125" s="30">
        <v>15</v>
      </c>
      <c r="Y125" s="30">
        <v>95</v>
      </c>
      <c r="Z125" s="30">
        <v>0.1</v>
      </c>
      <c r="AA125" s="30">
        <v>10</v>
      </c>
      <c r="AB125" s="30">
        <v>0</v>
      </c>
      <c r="AC125" s="30">
        <v>10</v>
      </c>
      <c r="AD125" s="30">
        <v>0</v>
      </c>
      <c r="AE125" s="30">
        <v>0.03</v>
      </c>
      <c r="AF125" s="30">
        <v>0.15</v>
      </c>
      <c r="AG125" s="30">
        <v>0.2</v>
      </c>
      <c r="AH125" s="30">
        <v>1.2</v>
      </c>
      <c r="AI125" s="30">
        <v>0.6</v>
      </c>
      <c r="AJ125" s="14">
        <v>0</v>
      </c>
      <c r="AK125" s="14">
        <v>323</v>
      </c>
      <c r="AL125" s="14">
        <v>300</v>
      </c>
      <c r="AM125" s="14">
        <v>450</v>
      </c>
      <c r="AN125" s="14">
        <v>387</v>
      </c>
      <c r="AO125" s="14">
        <v>115</v>
      </c>
      <c r="AP125" s="14">
        <v>216</v>
      </c>
      <c r="AQ125" s="14">
        <v>72</v>
      </c>
      <c r="AR125" s="14">
        <v>225</v>
      </c>
      <c r="AS125" s="14">
        <v>160</v>
      </c>
      <c r="AT125" s="14">
        <v>174</v>
      </c>
      <c r="AU125" s="14">
        <v>344</v>
      </c>
      <c r="AV125" s="14">
        <v>156</v>
      </c>
      <c r="AW125" s="14">
        <v>93</v>
      </c>
      <c r="AX125" s="14">
        <v>897</v>
      </c>
      <c r="AY125" s="14">
        <v>0</v>
      </c>
      <c r="AZ125" s="14">
        <v>518</v>
      </c>
      <c r="BA125" s="14">
        <v>278</v>
      </c>
      <c r="BB125" s="14">
        <v>242</v>
      </c>
      <c r="BC125" s="14">
        <v>50</v>
      </c>
      <c r="BD125" s="14">
        <v>0.1</v>
      </c>
      <c r="BE125" s="14">
        <v>7.0000000000000007E-2</v>
      </c>
      <c r="BF125" s="14">
        <v>0.04</v>
      </c>
      <c r="BG125" s="14">
        <v>0.08</v>
      </c>
      <c r="BH125" s="14">
        <v>0.09</v>
      </c>
      <c r="BI125" s="14">
        <v>0.45</v>
      </c>
      <c r="BJ125" s="14">
        <v>0.03</v>
      </c>
      <c r="BK125" s="14">
        <v>0.56000000000000005</v>
      </c>
      <c r="BL125" s="14">
        <v>0.02</v>
      </c>
      <c r="BM125" s="14">
        <v>0.31</v>
      </c>
      <c r="BN125" s="14">
        <v>0.04</v>
      </c>
      <c r="BO125" s="14">
        <v>0</v>
      </c>
      <c r="BP125" s="14">
        <v>0</v>
      </c>
      <c r="BQ125" s="14">
        <v>0.04</v>
      </c>
      <c r="BR125" s="14">
        <v>0.08</v>
      </c>
      <c r="BS125" s="14">
        <v>0.69</v>
      </c>
      <c r="BT125" s="14">
        <v>0.01</v>
      </c>
      <c r="BU125" s="14">
        <v>0</v>
      </c>
      <c r="BV125" s="14">
        <v>0.02</v>
      </c>
      <c r="BW125" s="14">
        <v>0.03</v>
      </c>
      <c r="BX125" s="14">
        <v>0.08</v>
      </c>
      <c r="BY125" s="14">
        <v>0</v>
      </c>
      <c r="BZ125" s="14">
        <v>0</v>
      </c>
      <c r="CA125" s="14">
        <v>0</v>
      </c>
      <c r="CB125" s="14">
        <v>86.5</v>
      </c>
      <c r="CC125" s="11"/>
      <c r="CD125" s="11" t="e">
        <f>$I$125/#REF!*100</f>
        <v>#REF!</v>
      </c>
      <c r="CE125" s="14">
        <v>10</v>
      </c>
      <c r="CG125" s="14">
        <v>9</v>
      </c>
      <c r="CH125" s="14">
        <v>9</v>
      </c>
      <c r="CI125" s="14">
        <v>9</v>
      </c>
      <c r="CJ125" s="14">
        <v>3240</v>
      </c>
      <c r="CK125" s="14">
        <v>2070</v>
      </c>
      <c r="CL125" s="14">
        <v>2655</v>
      </c>
      <c r="CM125" s="14">
        <v>2</v>
      </c>
      <c r="CN125" s="14">
        <v>2</v>
      </c>
      <c r="CO125" s="14">
        <v>2</v>
      </c>
      <c r="CP125" s="14">
        <v>0</v>
      </c>
      <c r="CQ125" s="14">
        <v>0</v>
      </c>
    </row>
    <row r="126" spans="1:95" x14ac:dyDescent="0.25">
      <c r="B126" s="18" t="s">
        <v>109</v>
      </c>
    </row>
    <row r="127" spans="1:95" s="26" customFormat="1" x14ac:dyDescent="0.25">
      <c r="A127" s="23" t="str">
        <f>"-"</f>
        <v>-</v>
      </c>
      <c r="B127" s="24" t="s">
        <v>110</v>
      </c>
      <c r="C127" s="42" t="str">
        <f>"20"</f>
        <v>20</v>
      </c>
      <c r="D127" s="25">
        <v>1.32</v>
      </c>
      <c r="E127" s="25">
        <v>0</v>
      </c>
      <c r="F127" s="25">
        <v>0.13</v>
      </c>
      <c r="G127" s="25">
        <v>0.13</v>
      </c>
      <c r="H127" s="25">
        <v>9.3800000000000008</v>
      </c>
      <c r="I127" s="51">
        <v>44.780199999999994</v>
      </c>
      <c r="J127" s="25">
        <v>0</v>
      </c>
      <c r="K127" s="25">
        <v>0</v>
      </c>
      <c r="L127" s="25">
        <v>0</v>
      </c>
      <c r="M127" s="25">
        <v>0</v>
      </c>
      <c r="N127" s="25">
        <v>0.22</v>
      </c>
      <c r="O127" s="25">
        <v>9.1199999999999992</v>
      </c>
      <c r="P127" s="25">
        <v>0.04</v>
      </c>
      <c r="Q127" s="25">
        <v>0</v>
      </c>
      <c r="R127" s="25">
        <v>0</v>
      </c>
      <c r="S127" s="25">
        <v>0</v>
      </c>
      <c r="T127" s="25">
        <v>0.36</v>
      </c>
      <c r="U127" s="25">
        <v>0</v>
      </c>
      <c r="V127" s="25">
        <v>0</v>
      </c>
      <c r="W127" s="25">
        <v>0</v>
      </c>
      <c r="X127" s="25">
        <v>0</v>
      </c>
      <c r="Y127" s="25">
        <v>0</v>
      </c>
      <c r="Z127" s="25">
        <v>0</v>
      </c>
      <c r="AA127" s="25">
        <v>0</v>
      </c>
      <c r="AB127" s="25">
        <v>0</v>
      </c>
      <c r="AC127" s="25">
        <v>0</v>
      </c>
      <c r="AD127" s="25">
        <v>0</v>
      </c>
      <c r="AE127" s="25">
        <v>0</v>
      </c>
      <c r="AF127" s="25">
        <v>0</v>
      </c>
      <c r="AG127" s="25">
        <v>0</v>
      </c>
      <c r="AH127" s="25">
        <v>0</v>
      </c>
      <c r="AI127" s="25">
        <v>0</v>
      </c>
      <c r="AJ127" s="26">
        <v>0</v>
      </c>
      <c r="AK127" s="26">
        <v>63.86</v>
      </c>
      <c r="AL127" s="26">
        <v>66.47</v>
      </c>
      <c r="AM127" s="26">
        <v>101.79</v>
      </c>
      <c r="AN127" s="26">
        <v>33.76</v>
      </c>
      <c r="AO127" s="26">
        <v>20.010000000000002</v>
      </c>
      <c r="AP127" s="26">
        <v>40.020000000000003</v>
      </c>
      <c r="AQ127" s="26">
        <v>15.14</v>
      </c>
      <c r="AR127" s="26">
        <v>72.38</v>
      </c>
      <c r="AS127" s="26">
        <v>44.89</v>
      </c>
      <c r="AT127" s="26">
        <v>62.64</v>
      </c>
      <c r="AU127" s="26">
        <v>51.68</v>
      </c>
      <c r="AV127" s="26">
        <v>27.14</v>
      </c>
      <c r="AW127" s="26">
        <v>48.02</v>
      </c>
      <c r="AX127" s="26">
        <v>401.59</v>
      </c>
      <c r="AY127" s="26">
        <v>0</v>
      </c>
      <c r="AZ127" s="26">
        <v>130.85</v>
      </c>
      <c r="BA127" s="26">
        <v>56.9</v>
      </c>
      <c r="BB127" s="26">
        <v>37.76</v>
      </c>
      <c r="BC127" s="26">
        <v>29.93</v>
      </c>
      <c r="BD127" s="26">
        <v>0</v>
      </c>
      <c r="BE127" s="26">
        <v>0</v>
      </c>
      <c r="BF127" s="26">
        <v>0</v>
      </c>
      <c r="BG127" s="26">
        <v>0</v>
      </c>
      <c r="BH127" s="26">
        <v>0</v>
      </c>
      <c r="BI127" s="26">
        <v>0</v>
      </c>
      <c r="BJ127" s="26">
        <v>0</v>
      </c>
      <c r="BK127" s="26">
        <v>0.02</v>
      </c>
      <c r="BL127" s="26">
        <v>0</v>
      </c>
      <c r="BM127" s="26">
        <v>0</v>
      </c>
      <c r="BN127" s="26">
        <v>0</v>
      </c>
      <c r="BO127" s="26">
        <v>0</v>
      </c>
      <c r="BP127" s="26">
        <v>0</v>
      </c>
      <c r="BQ127" s="26">
        <v>0</v>
      </c>
      <c r="BR127" s="26">
        <v>0</v>
      </c>
      <c r="BS127" s="26">
        <v>0.01</v>
      </c>
      <c r="BT127" s="26">
        <v>0</v>
      </c>
      <c r="BU127" s="26">
        <v>0</v>
      </c>
      <c r="BV127" s="26">
        <v>0.06</v>
      </c>
      <c r="BW127" s="26">
        <v>0</v>
      </c>
      <c r="BX127" s="26">
        <v>0</v>
      </c>
      <c r="BY127" s="26">
        <v>0</v>
      </c>
      <c r="BZ127" s="26">
        <v>0</v>
      </c>
      <c r="CA127" s="26">
        <v>0</v>
      </c>
      <c r="CB127" s="26">
        <v>7.82</v>
      </c>
      <c r="CC127" s="27"/>
      <c r="CD127" s="27"/>
      <c r="CE127" s="26">
        <v>0</v>
      </c>
      <c r="CG127" s="26">
        <v>0</v>
      </c>
      <c r="CH127" s="26">
        <v>0</v>
      </c>
      <c r="CI127" s="26">
        <v>0</v>
      </c>
      <c r="CJ127" s="26">
        <v>380</v>
      </c>
      <c r="CK127" s="26">
        <v>146.4</v>
      </c>
      <c r="CL127" s="26">
        <v>263.2</v>
      </c>
      <c r="CM127" s="26">
        <v>3.04</v>
      </c>
      <c r="CN127" s="26">
        <v>3.04</v>
      </c>
      <c r="CO127" s="26">
        <v>3.04</v>
      </c>
      <c r="CP127" s="26">
        <v>0</v>
      </c>
      <c r="CQ127" s="26">
        <v>0</v>
      </c>
    </row>
    <row r="128" spans="1:95" s="26" customFormat="1" x14ac:dyDescent="0.25">
      <c r="A128" s="23" t="str">
        <f>"-"</f>
        <v>-</v>
      </c>
      <c r="B128" s="24" t="s">
        <v>111</v>
      </c>
      <c r="C128" s="42" t="str">
        <f>"20"</f>
        <v>20</v>
      </c>
      <c r="D128" s="25">
        <v>1.32</v>
      </c>
      <c r="E128" s="25">
        <v>0</v>
      </c>
      <c r="F128" s="25">
        <v>0.24</v>
      </c>
      <c r="G128" s="25">
        <v>0.24</v>
      </c>
      <c r="H128" s="25">
        <v>8.34</v>
      </c>
      <c r="I128" s="51">
        <v>38.676000000000002</v>
      </c>
      <c r="J128" s="25">
        <v>0.04</v>
      </c>
      <c r="K128" s="25">
        <v>0</v>
      </c>
      <c r="L128" s="25">
        <v>0</v>
      </c>
      <c r="M128" s="25">
        <v>0</v>
      </c>
      <c r="N128" s="25">
        <v>0.24</v>
      </c>
      <c r="O128" s="25">
        <v>6.44</v>
      </c>
      <c r="P128" s="25">
        <v>1.66</v>
      </c>
      <c r="Q128" s="25">
        <v>0</v>
      </c>
      <c r="R128" s="25">
        <v>0</v>
      </c>
      <c r="S128" s="25">
        <v>0.2</v>
      </c>
      <c r="T128" s="25">
        <v>0.5</v>
      </c>
      <c r="U128" s="25">
        <v>122</v>
      </c>
      <c r="V128" s="25">
        <v>49</v>
      </c>
      <c r="W128" s="25">
        <v>7</v>
      </c>
      <c r="X128" s="25">
        <v>9.4</v>
      </c>
      <c r="Y128" s="25">
        <v>31.6</v>
      </c>
      <c r="Z128" s="25">
        <v>0.78</v>
      </c>
      <c r="AA128" s="25">
        <v>0</v>
      </c>
      <c r="AB128" s="25">
        <v>1</v>
      </c>
      <c r="AC128" s="25">
        <v>0.2</v>
      </c>
      <c r="AD128" s="25">
        <v>0.28000000000000003</v>
      </c>
      <c r="AE128" s="25">
        <v>0.04</v>
      </c>
      <c r="AF128" s="25">
        <v>0.02</v>
      </c>
      <c r="AG128" s="25">
        <v>0.14000000000000001</v>
      </c>
      <c r="AH128" s="25">
        <v>0.4</v>
      </c>
      <c r="AI128" s="25">
        <v>0</v>
      </c>
      <c r="AJ128" s="26">
        <v>0</v>
      </c>
      <c r="AK128" s="26">
        <v>64.400000000000006</v>
      </c>
      <c r="AL128" s="26">
        <v>49.6</v>
      </c>
      <c r="AM128" s="26">
        <v>85.4</v>
      </c>
      <c r="AN128" s="26">
        <v>44.6</v>
      </c>
      <c r="AO128" s="26">
        <v>18.600000000000001</v>
      </c>
      <c r="AP128" s="26">
        <v>39.6</v>
      </c>
      <c r="AQ128" s="26">
        <v>16</v>
      </c>
      <c r="AR128" s="26">
        <v>74.2</v>
      </c>
      <c r="AS128" s="26">
        <v>59.4</v>
      </c>
      <c r="AT128" s="26">
        <v>58.2</v>
      </c>
      <c r="AU128" s="26">
        <v>92.8</v>
      </c>
      <c r="AV128" s="26">
        <v>24.8</v>
      </c>
      <c r="AW128" s="26">
        <v>62</v>
      </c>
      <c r="AX128" s="26">
        <v>311.8</v>
      </c>
      <c r="AY128" s="26">
        <v>0</v>
      </c>
      <c r="AZ128" s="26">
        <v>105.2</v>
      </c>
      <c r="BA128" s="26">
        <v>58.2</v>
      </c>
      <c r="BB128" s="26">
        <v>36</v>
      </c>
      <c r="BC128" s="26">
        <v>26</v>
      </c>
      <c r="BD128" s="26">
        <v>0</v>
      </c>
      <c r="BE128" s="26">
        <v>0</v>
      </c>
      <c r="BF128" s="26">
        <v>0</v>
      </c>
      <c r="BG128" s="26">
        <v>0</v>
      </c>
      <c r="BH128" s="26">
        <v>0</v>
      </c>
      <c r="BI128" s="26">
        <v>0</v>
      </c>
      <c r="BJ128" s="26">
        <v>0</v>
      </c>
      <c r="BK128" s="26">
        <v>0.03</v>
      </c>
      <c r="BL128" s="26">
        <v>0</v>
      </c>
      <c r="BM128" s="26">
        <v>0</v>
      </c>
      <c r="BN128" s="26">
        <v>0</v>
      </c>
      <c r="BO128" s="26">
        <v>0</v>
      </c>
      <c r="BP128" s="26">
        <v>0</v>
      </c>
      <c r="BQ128" s="26">
        <v>0</v>
      </c>
      <c r="BR128" s="26">
        <v>0</v>
      </c>
      <c r="BS128" s="26">
        <v>0.02</v>
      </c>
      <c r="BT128" s="26">
        <v>0</v>
      </c>
      <c r="BU128" s="26">
        <v>0</v>
      </c>
      <c r="BV128" s="26">
        <v>0.1</v>
      </c>
      <c r="BW128" s="26">
        <v>0.02</v>
      </c>
      <c r="BX128" s="26">
        <v>0</v>
      </c>
      <c r="BY128" s="26">
        <v>0</v>
      </c>
      <c r="BZ128" s="26">
        <v>0</v>
      </c>
      <c r="CA128" s="26">
        <v>0</v>
      </c>
      <c r="CB128" s="26">
        <v>9.4</v>
      </c>
      <c r="CC128" s="27"/>
      <c r="CD128" s="27"/>
      <c r="CE128" s="26">
        <v>0.17</v>
      </c>
      <c r="CG128" s="26">
        <v>1</v>
      </c>
      <c r="CH128" s="26">
        <v>1</v>
      </c>
      <c r="CI128" s="26">
        <v>1</v>
      </c>
      <c r="CJ128" s="26">
        <v>190</v>
      </c>
      <c r="CK128" s="26">
        <v>73.2</v>
      </c>
      <c r="CL128" s="26">
        <v>131.6</v>
      </c>
      <c r="CM128" s="26">
        <v>1.9</v>
      </c>
      <c r="CN128" s="26">
        <v>1.58</v>
      </c>
      <c r="CO128" s="26">
        <v>1.74</v>
      </c>
      <c r="CP128" s="26">
        <v>0</v>
      </c>
      <c r="CQ128" s="26">
        <v>0</v>
      </c>
    </row>
    <row r="129" spans="1:95" s="26" customFormat="1" x14ac:dyDescent="0.25">
      <c r="A129" s="23" t="str">
        <f>"6/10"</f>
        <v>6/10</v>
      </c>
      <c r="B129" s="24" t="s">
        <v>112</v>
      </c>
      <c r="C129" s="42" t="s">
        <v>170</v>
      </c>
      <c r="D129" s="25">
        <v>0.92</v>
      </c>
      <c r="E129" s="25">
        <v>0</v>
      </c>
      <c r="F129" s="25">
        <v>0.05</v>
      </c>
      <c r="G129" s="25">
        <v>0.05</v>
      </c>
      <c r="H129" s="25">
        <v>20.86</v>
      </c>
      <c r="I129" s="51">
        <v>78.839027999999999</v>
      </c>
      <c r="J129" s="25">
        <v>0.02</v>
      </c>
      <c r="K129" s="25">
        <v>0</v>
      </c>
      <c r="L129" s="25">
        <v>0</v>
      </c>
      <c r="M129" s="25">
        <v>0</v>
      </c>
      <c r="N129" s="25">
        <v>17.27</v>
      </c>
      <c r="O129" s="25">
        <v>0.51</v>
      </c>
      <c r="P129" s="25">
        <v>3.08</v>
      </c>
      <c r="Q129" s="25">
        <v>0</v>
      </c>
      <c r="R129" s="25">
        <v>0</v>
      </c>
      <c r="S129" s="25">
        <v>0.27</v>
      </c>
      <c r="T129" s="25">
        <v>0.73</v>
      </c>
      <c r="U129" s="25">
        <v>3.12</v>
      </c>
      <c r="V129" s="25">
        <v>306.24</v>
      </c>
      <c r="W129" s="25">
        <v>28.2</v>
      </c>
      <c r="X129" s="25">
        <v>17.96</v>
      </c>
      <c r="Y129" s="25">
        <v>24.44</v>
      </c>
      <c r="Z129" s="25">
        <v>0.57999999999999996</v>
      </c>
      <c r="AA129" s="25">
        <v>0</v>
      </c>
      <c r="AB129" s="25">
        <v>567</v>
      </c>
      <c r="AC129" s="25">
        <v>104.94</v>
      </c>
      <c r="AD129" s="25">
        <v>0.99</v>
      </c>
      <c r="AE129" s="25">
        <v>0.02</v>
      </c>
      <c r="AF129" s="25">
        <v>0.03</v>
      </c>
      <c r="AG129" s="25">
        <v>0.46</v>
      </c>
      <c r="AH129" s="25">
        <v>0.7</v>
      </c>
      <c r="AI129" s="25">
        <v>0.28999999999999998</v>
      </c>
      <c r="AJ129" s="26">
        <v>0</v>
      </c>
      <c r="AK129" s="26">
        <v>0.01</v>
      </c>
      <c r="AL129" s="26">
        <v>0.01</v>
      </c>
      <c r="AM129" s="26">
        <v>0.01</v>
      </c>
      <c r="AN129" s="26">
        <v>0.02</v>
      </c>
      <c r="AO129" s="26">
        <v>0</v>
      </c>
      <c r="AP129" s="26">
        <v>0.01</v>
      </c>
      <c r="AQ129" s="26">
        <v>0</v>
      </c>
      <c r="AR129" s="26">
        <v>0.01</v>
      </c>
      <c r="AS129" s="26">
        <v>0.01</v>
      </c>
      <c r="AT129" s="26">
        <v>0.01</v>
      </c>
      <c r="AU129" s="26">
        <v>0.05</v>
      </c>
      <c r="AV129" s="26">
        <v>0</v>
      </c>
      <c r="AW129" s="26">
        <v>0.01</v>
      </c>
      <c r="AX129" s="26">
        <v>0.02</v>
      </c>
      <c r="AY129" s="26">
        <v>0</v>
      </c>
      <c r="AZ129" s="26">
        <v>0.01</v>
      </c>
      <c r="BA129" s="26">
        <v>0.01</v>
      </c>
      <c r="BB129" s="26">
        <v>0.01</v>
      </c>
      <c r="BC129" s="26">
        <v>0</v>
      </c>
      <c r="BD129" s="26">
        <v>0</v>
      </c>
      <c r="BE129" s="26">
        <v>0</v>
      </c>
      <c r="BF129" s="26">
        <v>0</v>
      </c>
      <c r="BG129" s="26">
        <v>0</v>
      </c>
      <c r="BH129" s="26">
        <v>0</v>
      </c>
      <c r="BI129" s="26">
        <v>0</v>
      </c>
      <c r="BJ129" s="26">
        <v>0</v>
      </c>
      <c r="BK129" s="26">
        <v>0</v>
      </c>
      <c r="BL129" s="26">
        <v>0</v>
      </c>
      <c r="BM129" s="26">
        <v>0</v>
      </c>
      <c r="BN129" s="26">
        <v>0</v>
      </c>
      <c r="BO129" s="26">
        <v>0</v>
      </c>
      <c r="BP129" s="26">
        <v>0</v>
      </c>
      <c r="BQ129" s="26">
        <v>0</v>
      </c>
      <c r="BR129" s="26">
        <v>0</v>
      </c>
      <c r="BS129" s="26">
        <v>0.01</v>
      </c>
      <c r="BT129" s="26">
        <v>0</v>
      </c>
      <c r="BU129" s="26">
        <v>0</v>
      </c>
      <c r="BV129" s="26">
        <v>0.01</v>
      </c>
      <c r="BW129" s="26">
        <v>0</v>
      </c>
      <c r="BX129" s="26">
        <v>0</v>
      </c>
      <c r="BY129" s="26">
        <v>0</v>
      </c>
      <c r="BZ129" s="26">
        <v>0</v>
      </c>
      <c r="CA129" s="26">
        <v>0</v>
      </c>
      <c r="CB129" s="26">
        <v>192.61</v>
      </c>
      <c r="CC129" s="27"/>
      <c r="CD129" s="27"/>
      <c r="CE129" s="26">
        <v>94.5</v>
      </c>
      <c r="CG129" s="26">
        <v>3.29</v>
      </c>
      <c r="CH129" s="26">
        <v>3.29</v>
      </c>
      <c r="CI129" s="26">
        <v>3.29</v>
      </c>
      <c r="CJ129" s="26">
        <v>378.75</v>
      </c>
      <c r="CK129" s="26">
        <v>144.15</v>
      </c>
      <c r="CL129" s="26">
        <v>261.45</v>
      </c>
      <c r="CM129" s="26">
        <v>34.950000000000003</v>
      </c>
      <c r="CN129" s="26">
        <v>20.78</v>
      </c>
      <c r="CO129" s="26">
        <v>27.86</v>
      </c>
      <c r="CP129" s="26">
        <v>9</v>
      </c>
      <c r="CQ129" s="26">
        <v>0</v>
      </c>
    </row>
    <row r="130" spans="1:95" s="26" customFormat="1" ht="31.5" x14ac:dyDescent="0.25">
      <c r="A130" s="23" t="str">
        <f>"4/2"</f>
        <v>4/2</v>
      </c>
      <c r="B130" s="24" t="s">
        <v>141</v>
      </c>
      <c r="C130" s="42" t="str">
        <f>"180"</f>
        <v>180</v>
      </c>
      <c r="D130" s="25">
        <v>1.2</v>
      </c>
      <c r="E130" s="25">
        <v>5.86</v>
      </c>
      <c r="F130" s="25">
        <v>2.0099999999999998</v>
      </c>
      <c r="G130" s="25">
        <v>2.2799999999999998</v>
      </c>
      <c r="H130" s="25">
        <v>9.5299999999999994</v>
      </c>
      <c r="I130" s="51">
        <v>57.6051912</v>
      </c>
      <c r="J130" s="25">
        <v>0.28000000000000003</v>
      </c>
      <c r="K130" s="25">
        <v>1.4</v>
      </c>
      <c r="L130" s="25">
        <v>0</v>
      </c>
      <c r="M130" s="25">
        <v>0</v>
      </c>
      <c r="N130" s="25">
        <v>6.01</v>
      </c>
      <c r="O130" s="25">
        <v>2.04</v>
      </c>
      <c r="P130" s="25">
        <v>1.48</v>
      </c>
      <c r="Q130" s="25">
        <v>0</v>
      </c>
      <c r="R130" s="25">
        <v>0</v>
      </c>
      <c r="S130" s="25">
        <v>0.19</v>
      </c>
      <c r="T130" s="25">
        <v>1.38</v>
      </c>
      <c r="U130" s="25">
        <v>260.45999999999998</v>
      </c>
      <c r="V130" s="25">
        <v>223.47</v>
      </c>
      <c r="W130" s="25">
        <v>22.86</v>
      </c>
      <c r="X130" s="25">
        <v>14.72</v>
      </c>
      <c r="Y130" s="25">
        <v>30.73</v>
      </c>
      <c r="Z130" s="25">
        <v>0.7</v>
      </c>
      <c r="AA130" s="25">
        <v>0</v>
      </c>
      <c r="AB130" s="25">
        <v>729.22</v>
      </c>
      <c r="AC130" s="25">
        <v>151.91999999999999</v>
      </c>
      <c r="AD130" s="25">
        <v>1.07</v>
      </c>
      <c r="AE130" s="25">
        <v>0.03</v>
      </c>
      <c r="AF130" s="25">
        <v>0.03</v>
      </c>
      <c r="AG130" s="25">
        <v>0.38</v>
      </c>
      <c r="AH130" s="25">
        <v>0.68</v>
      </c>
      <c r="AI130" s="25">
        <v>5.72</v>
      </c>
      <c r="AJ130" s="26">
        <v>0</v>
      </c>
      <c r="AK130" s="26">
        <v>28.5</v>
      </c>
      <c r="AL130" s="26">
        <v>30.8</v>
      </c>
      <c r="AM130" s="26">
        <v>36.549999999999997</v>
      </c>
      <c r="AN130" s="26">
        <v>43.86</v>
      </c>
      <c r="AO130" s="26">
        <v>10.36</v>
      </c>
      <c r="AP130" s="26">
        <v>28.02</v>
      </c>
      <c r="AQ130" s="26">
        <v>8.1199999999999992</v>
      </c>
      <c r="AR130" s="26">
        <v>27.41</v>
      </c>
      <c r="AS130" s="26">
        <v>31.54</v>
      </c>
      <c r="AT130" s="26">
        <v>55.71</v>
      </c>
      <c r="AU130" s="26">
        <v>130.69</v>
      </c>
      <c r="AV130" s="26">
        <v>10.44</v>
      </c>
      <c r="AW130" s="26">
        <v>24.17</v>
      </c>
      <c r="AX130" s="26">
        <v>157.1</v>
      </c>
      <c r="AY130" s="26">
        <v>0</v>
      </c>
      <c r="AZ130" s="26">
        <v>26.8</v>
      </c>
      <c r="BA130" s="26">
        <v>30.93</v>
      </c>
      <c r="BB130" s="26">
        <v>25.59</v>
      </c>
      <c r="BC130" s="26">
        <v>9.34</v>
      </c>
      <c r="BD130" s="26">
        <v>0</v>
      </c>
      <c r="BE130" s="26">
        <v>0</v>
      </c>
      <c r="BF130" s="26">
        <v>0</v>
      </c>
      <c r="BG130" s="26">
        <v>0</v>
      </c>
      <c r="BH130" s="26">
        <v>0</v>
      </c>
      <c r="BI130" s="26">
        <v>0</v>
      </c>
      <c r="BJ130" s="26">
        <v>0</v>
      </c>
      <c r="BK130" s="26">
        <v>0.13</v>
      </c>
      <c r="BL130" s="26">
        <v>0</v>
      </c>
      <c r="BM130" s="26">
        <v>0.08</v>
      </c>
      <c r="BN130" s="26">
        <v>0.01</v>
      </c>
      <c r="BO130" s="26">
        <v>0.01</v>
      </c>
      <c r="BP130" s="26">
        <v>0</v>
      </c>
      <c r="BQ130" s="26">
        <v>0</v>
      </c>
      <c r="BR130" s="26">
        <v>0</v>
      </c>
      <c r="BS130" s="26">
        <v>0.47</v>
      </c>
      <c r="BT130" s="26">
        <v>0</v>
      </c>
      <c r="BU130" s="26">
        <v>0</v>
      </c>
      <c r="BV130" s="26">
        <v>1.29</v>
      </c>
      <c r="BW130" s="26">
        <v>0</v>
      </c>
      <c r="BX130" s="26">
        <v>0</v>
      </c>
      <c r="BY130" s="26">
        <v>0</v>
      </c>
      <c r="BZ130" s="26">
        <v>0</v>
      </c>
      <c r="CA130" s="26">
        <v>0</v>
      </c>
      <c r="CB130" s="26">
        <v>207.15</v>
      </c>
      <c r="CC130" s="27"/>
      <c r="CD130" s="27"/>
      <c r="CE130" s="26">
        <v>121.54</v>
      </c>
      <c r="CG130" s="26">
        <v>24.6</v>
      </c>
      <c r="CH130" s="26">
        <v>13.44</v>
      </c>
      <c r="CI130" s="26">
        <v>19.02</v>
      </c>
      <c r="CJ130" s="26">
        <v>452.94</v>
      </c>
      <c r="CK130" s="26">
        <v>140.94</v>
      </c>
      <c r="CL130" s="26">
        <v>296.94</v>
      </c>
      <c r="CM130" s="26">
        <v>5.66</v>
      </c>
      <c r="CN130" s="26">
        <v>3.18</v>
      </c>
      <c r="CO130" s="26">
        <v>4.42</v>
      </c>
      <c r="CP130" s="26">
        <v>1.8</v>
      </c>
      <c r="CQ130" s="26">
        <v>0.63</v>
      </c>
    </row>
    <row r="131" spans="1:95" s="26" customFormat="1" ht="31.5" x14ac:dyDescent="0.25">
      <c r="A131" s="23" t="str">
        <f>"17/4"</f>
        <v>17/4</v>
      </c>
      <c r="B131" s="24" t="s">
        <v>142</v>
      </c>
      <c r="C131" s="42" t="s">
        <v>176</v>
      </c>
      <c r="D131" s="25">
        <v>4.3899999999999997</v>
      </c>
      <c r="E131" s="25">
        <v>2.25</v>
      </c>
      <c r="F131" s="25">
        <v>4.59</v>
      </c>
      <c r="G131" s="25">
        <v>0.57999999999999996</v>
      </c>
      <c r="H131" s="25">
        <v>23.7</v>
      </c>
      <c r="I131" s="51">
        <v>152.51187075000001</v>
      </c>
      <c r="J131" s="25">
        <v>3.14</v>
      </c>
      <c r="K131" s="25">
        <v>0.08</v>
      </c>
      <c r="L131" s="25">
        <v>0</v>
      </c>
      <c r="M131" s="25">
        <v>0</v>
      </c>
      <c r="N131" s="25">
        <v>7.08</v>
      </c>
      <c r="O131" s="25">
        <v>15.84</v>
      </c>
      <c r="P131" s="25">
        <v>0.77</v>
      </c>
      <c r="Q131" s="25">
        <v>0</v>
      </c>
      <c r="R131" s="25">
        <v>0</v>
      </c>
      <c r="S131" s="25">
        <v>0.08</v>
      </c>
      <c r="T131" s="25">
        <v>1.2</v>
      </c>
      <c r="U131" s="25">
        <v>186.79</v>
      </c>
      <c r="V131" s="25">
        <v>135.77000000000001</v>
      </c>
      <c r="W131" s="25">
        <v>87.07</v>
      </c>
      <c r="X131" s="25">
        <v>24.57</v>
      </c>
      <c r="Y131" s="25">
        <v>104.69</v>
      </c>
      <c r="Z131" s="25">
        <v>0.52</v>
      </c>
      <c r="AA131" s="25">
        <v>18.18</v>
      </c>
      <c r="AB131" s="25">
        <v>17.399999999999999</v>
      </c>
      <c r="AC131" s="25">
        <v>34.130000000000003</v>
      </c>
      <c r="AD131" s="25">
        <v>0.13</v>
      </c>
      <c r="AE131" s="25">
        <v>7.0000000000000007E-2</v>
      </c>
      <c r="AF131" s="25">
        <v>0.1</v>
      </c>
      <c r="AG131" s="25">
        <v>0.39</v>
      </c>
      <c r="AH131" s="25">
        <v>1.65</v>
      </c>
      <c r="AI131" s="25">
        <v>0.4</v>
      </c>
      <c r="AJ131" s="26">
        <v>0</v>
      </c>
      <c r="AK131" s="26">
        <v>108.85</v>
      </c>
      <c r="AL131" s="26">
        <v>93.94</v>
      </c>
      <c r="AM131" s="26">
        <v>273.72000000000003</v>
      </c>
      <c r="AN131" s="26">
        <v>67.66</v>
      </c>
      <c r="AO131" s="26">
        <v>57.17</v>
      </c>
      <c r="AP131" s="26">
        <v>80.62</v>
      </c>
      <c r="AQ131" s="26">
        <v>36.200000000000003</v>
      </c>
      <c r="AR131" s="26">
        <v>118.3</v>
      </c>
      <c r="AS131" s="26">
        <v>186.51</v>
      </c>
      <c r="AT131" s="26">
        <v>111.78</v>
      </c>
      <c r="AU131" s="26">
        <v>146.18</v>
      </c>
      <c r="AV131" s="26">
        <v>54.04</v>
      </c>
      <c r="AW131" s="26">
        <v>74.87</v>
      </c>
      <c r="AX131" s="26">
        <v>429.27</v>
      </c>
      <c r="AY131" s="26">
        <v>0</v>
      </c>
      <c r="AZ131" s="26">
        <v>145.09</v>
      </c>
      <c r="BA131" s="26">
        <v>130.57</v>
      </c>
      <c r="BB131" s="26">
        <v>87.07</v>
      </c>
      <c r="BC131" s="26">
        <v>38.950000000000003</v>
      </c>
      <c r="BD131" s="26">
        <v>0.09</v>
      </c>
      <c r="BE131" s="26">
        <v>0.04</v>
      </c>
      <c r="BF131" s="26">
        <v>0.02</v>
      </c>
      <c r="BG131" s="26">
        <v>0.05</v>
      </c>
      <c r="BH131" s="26">
        <v>0.06</v>
      </c>
      <c r="BI131" s="26">
        <v>0.26</v>
      </c>
      <c r="BJ131" s="26">
        <v>0</v>
      </c>
      <c r="BK131" s="26">
        <v>0.78</v>
      </c>
      <c r="BL131" s="26">
        <v>0</v>
      </c>
      <c r="BM131" s="26">
        <v>0.24</v>
      </c>
      <c r="BN131" s="26">
        <v>0</v>
      </c>
      <c r="BO131" s="26">
        <v>0</v>
      </c>
      <c r="BP131" s="26">
        <v>0</v>
      </c>
      <c r="BQ131" s="26">
        <v>0.05</v>
      </c>
      <c r="BR131" s="26">
        <v>0.08</v>
      </c>
      <c r="BS131" s="26">
        <v>0.69</v>
      </c>
      <c r="BT131" s="26">
        <v>0</v>
      </c>
      <c r="BU131" s="26">
        <v>0</v>
      </c>
      <c r="BV131" s="26">
        <v>0.32</v>
      </c>
      <c r="BW131" s="26">
        <v>0.01</v>
      </c>
      <c r="BX131" s="26">
        <v>0</v>
      </c>
      <c r="BY131" s="26">
        <v>0</v>
      </c>
      <c r="BZ131" s="26">
        <v>0</v>
      </c>
      <c r="CA131" s="26">
        <v>0</v>
      </c>
      <c r="CB131" s="26">
        <v>125.1</v>
      </c>
      <c r="CC131" s="27"/>
      <c r="CD131" s="27"/>
      <c r="CE131" s="26">
        <v>21.08</v>
      </c>
      <c r="CG131" s="26">
        <v>24.06</v>
      </c>
      <c r="CH131" s="26">
        <v>11.09</v>
      </c>
      <c r="CI131" s="26">
        <v>17.57</v>
      </c>
      <c r="CJ131" s="26">
        <v>1506.05</v>
      </c>
      <c r="CK131" s="26">
        <v>674.52</v>
      </c>
      <c r="CL131" s="26">
        <v>1090.29</v>
      </c>
      <c r="CM131" s="26">
        <v>25.43</v>
      </c>
      <c r="CN131" s="26">
        <v>11.48</v>
      </c>
      <c r="CO131" s="26">
        <v>18.46</v>
      </c>
      <c r="CP131" s="26">
        <v>3.75</v>
      </c>
      <c r="CQ131" s="26">
        <v>0.38</v>
      </c>
    </row>
    <row r="132" spans="1:95" s="13" customFormat="1" x14ac:dyDescent="0.25">
      <c r="A132" s="19" t="str">
        <f>"7"</f>
        <v>7</v>
      </c>
      <c r="B132" s="20" t="s">
        <v>194</v>
      </c>
      <c r="C132" s="43" t="str">
        <f>"70"</f>
        <v>70</v>
      </c>
      <c r="D132" s="21">
        <v>10.58</v>
      </c>
      <c r="E132" s="21">
        <v>8.9600000000000009</v>
      </c>
      <c r="F132" s="21">
        <v>9.9700000000000006</v>
      </c>
      <c r="G132" s="21">
        <v>2.82</v>
      </c>
      <c r="H132" s="21">
        <v>9.18</v>
      </c>
      <c r="I132" s="52">
        <v>168.47088299999996</v>
      </c>
      <c r="J132" s="21">
        <v>2.74</v>
      </c>
      <c r="K132" s="21">
        <v>2.2799999999999998</v>
      </c>
      <c r="L132" s="21">
        <v>0</v>
      </c>
      <c r="M132" s="21">
        <v>0</v>
      </c>
      <c r="N132" s="21">
        <v>0.35</v>
      </c>
      <c r="O132" s="21">
        <v>8.18</v>
      </c>
      <c r="P132" s="21">
        <v>0.65</v>
      </c>
      <c r="Q132" s="21">
        <v>0</v>
      </c>
      <c r="R132" s="21">
        <v>0</v>
      </c>
      <c r="S132" s="21">
        <v>0.09</v>
      </c>
      <c r="T132" s="21">
        <v>1.18</v>
      </c>
      <c r="U132" s="21">
        <v>178.35</v>
      </c>
      <c r="V132" s="21">
        <v>105.08</v>
      </c>
      <c r="W132" s="21">
        <v>11.64</v>
      </c>
      <c r="X132" s="21">
        <v>14.89</v>
      </c>
      <c r="Y132" s="21">
        <v>94.05</v>
      </c>
      <c r="Z132" s="21">
        <v>1.33</v>
      </c>
      <c r="AA132" s="21">
        <v>29.01</v>
      </c>
      <c r="AB132" s="21">
        <v>5.53</v>
      </c>
      <c r="AC132" s="21">
        <v>37.369999999999997</v>
      </c>
      <c r="AD132" s="21">
        <v>2.04</v>
      </c>
      <c r="AE132" s="21">
        <v>0.05</v>
      </c>
      <c r="AF132" s="21">
        <v>0.08</v>
      </c>
      <c r="AG132" s="21">
        <v>3.94</v>
      </c>
      <c r="AH132" s="21">
        <v>7.04</v>
      </c>
      <c r="AI132" s="21">
        <v>0.19</v>
      </c>
      <c r="AJ132" s="13">
        <v>0</v>
      </c>
      <c r="AK132" s="13">
        <v>470.62</v>
      </c>
      <c r="AL132" s="13">
        <v>381.67</v>
      </c>
      <c r="AM132" s="13">
        <v>757.09</v>
      </c>
      <c r="AN132" s="13">
        <v>798.65</v>
      </c>
      <c r="AO132" s="13">
        <v>244.02</v>
      </c>
      <c r="AP132" s="13">
        <v>445.22</v>
      </c>
      <c r="AQ132" s="13">
        <v>153.44</v>
      </c>
      <c r="AR132" s="13">
        <v>410.38</v>
      </c>
      <c r="AS132" s="13">
        <v>595.33000000000004</v>
      </c>
      <c r="AT132" s="13">
        <v>641.13</v>
      </c>
      <c r="AU132" s="13">
        <v>834.22</v>
      </c>
      <c r="AV132" s="13">
        <v>255.76</v>
      </c>
      <c r="AW132" s="13">
        <v>705.51</v>
      </c>
      <c r="AX132" s="13">
        <v>1515.68</v>
      </c>
      <c r="AY132" s="13">
        <v>74.31</v>
      </c>
      <c r="AZ132" s="13">
        <v>511.58</v>
      </c>
      <c r="BA132" s="13">
        <v>457.51</v>
      </c>
      <c r="BB132" s="13">
        <v>338.52</v>
      </c>
      <c r="BC132" s="13">
        <v>128.53</v>
      </c>
      <c r="BD132" s="13">
        <v>0</v>
      </c>
      <c r="BE132" s="13">
        <v>0</v>
      </c>
      <c r="BF132" s="13">
        <v>0</v>
      </c>
      <c r="BG132" s="13">
        <v>0</v>
      </c>
      <c r="BH132" s="13">
        <v>0</v>
      </c>
      <c r="BI132" s="13">
        <v>0</v>
      </c>
      <c r="BJ132" s="13">
        <v>0</v>
      </c>
      <c r="BK132" s="13">
        <v>0.17</v>
      </c>
      <c r="BL132" s="13">
        <v>0</v>
      </c>
      <c r="BM132" s="13">
        <v>0.11</v>
      </c>
      <c r="BN132" s="13">
        <v>0.01</v>
      </c>
      <c r="BO132" s="13">
        <v>0.02</v>
      </c>
      <c r="BP132" s="13">
        <v>0</v>
      </c>
      <c r="BQ132" s="13">
        <v>0</v>
      </c>
      <c r="BR132" s="13">
        <v>0</v>
      </c>
      <c r="BS132" s="13">
        <v>0.63</v>
      </c>
      <c r="BT132" s="13">
        <v>0</v>
      </c>
      <c r="BU132" s="13">
        <v>0</v>
      </c>
      <c r="BV132" s="13">
        <v>1.58</v>
      </c>
      <c r="BW132" s="13">
        <v>0</v>
      </c>
      <c r="BX132" s="13">
        <v>0</v>
      </c>
      <c r="BY132" s="13">
        <v>0</v>
      </c>
      <c r="BZ132" s="13">
        <v>0</v>
      </c>
      <c r="CA132" s="13">
        <v>0</v>
      </c>
      <c r="CB132" s="13">
        <v>54.38</v>
      </c>
      <c r="CC132" s="22"/>
      <c r="CD132" s="22"/>
      <c r="CE132" s="13">
        <v>29.93</v>
      </c>
      <c r="CG132" s="13">
        <v>37.99</v>
      </c>
      <c r="CH132" s="13">
        <v>18</v>
      </c>
      <c r="CI132" s="13">
        <v>27.99</v>
      </c>
      <c r="CJ132" s="13">
        <v>4054.9</v>
      </c>
      <c r="CK132" s="13">
        <v>2475.88</v>
      </c>
      <c r="CL132" s="13">
        <v>3265.39</v>
      </c>
      <c r="CM132" s="13">
        <v>26.85</v>
      </c>
      <c r="CN132" s="13">
        <v>20.63</v>
      </c>
      <c r="CO132" s="13">
        <v>23.74</v>
      </c>
      <c r="CP132" s="13">
        <v>0</v>
      </c>
      <c r="CQ132" s="13">
        <v>0.35</v>
      </c>
    </row>
    <row r="133" spans="1:95" s="14" customFormat="1" x14ac:dyDescent="0.25">
      <c r="A133" s="28"/>
      <c r="B133" s="29" t="s">
        <v>156</v>
      </c>
      <c r="C133" s="44">
        <v>620</v>
      </c>
      <c r="D133" s="30">
        <f t="shared" ref="D133:AI133" si="16">SUM(D127:D132)</f>
        <v>19.729999999999997</v>
      </c>
      <c r="E133" s="30">
        <f t="shared" si="16"/>
        <v>17.07</v>
      </c>
      <c r="F133" s="30">
        <f t="shared" si="16"/>
        <v>16.990000000000002</v>
      </c>
      <c r="G133" s="30">
        <f t="shared" si="16"/>
        <v>6.1</v>
      </c>
      <c r="H133" s="30">
        <f t="shared" si="16"/>
        <v>80.990000000000009</v>
      </c>
      <c r="I133" s="53">
        <f t="shared" si="16"/>
        <v>540.88317295000002</v>
      </c>
      <c r="J133" s="30">
        <f t="shared" si="16"/>
        <v>6.2200000000000006</v>
      </c>
      <c r="K133" s="30">
        <f t="shared" si="16"/>
        <v>3.76</v>
      </c>
      <c r="L133" s="30">
        <f t="shared" si="16"/>
        <v>0</v>
      </c>
      <c r="M133" s="30">
        <f t="shared" si="16"/>
        <v>0</v>
      </c>
      <c r="N133" s="30">
        <f t="shared" si="16"/>
        <v>31.17</v>
      </c>
      <c r="O133" s="30">
        <f t="shared" si="16"/>
        <v>42.13</v>
      </c>
      <c r="P133" s="30">
        <f t="shared" si="16"/>
        <v>7.68</v>
      </c>
      <c r="Q133" s="30">
        <f t="shared" si="16"/>
        <v>0</v>
      </c>
      <c r="R133" s="30">
        <f t="shared" si="16"/>
        <v>0</v>
      </c>
      <c r="S133" s="30">
        <f t="shared" si="16"/>
        <v>0.83</v>
      </c>
      <c r="T133" s="30">
        <f t="shared" si="16"/>
        <v>5.35</v>
      </c>
      <c r="U133" s="30">
        <f t="shared" si="16"/>
        <v>750.72</v>
      </c>
      <c r="V133" s="30">
        <f t="shared" si="16"/>
        <v>819.56000000000006</v>
      </c>
      <c r="W133" s="30">
        <f t="shared" si="16"/>
        <v>156.76999999999998</v>
      </c>
      <c r="X133" s="30">
        <f t="shared" si="16"/>
        <v>81.540000000000006</v>
      </c>
      <c r="Y133" s="30">
        <f t="shared" si="16"/>
        <v>285.51</v>
      </c>
      <c r="Z133" s="30">
        <f t="shared" si="16"/>
        <v>3.9099999999999997</v>
      </c>
      <c r="AA133" s="30">
        <f t="shared" si="16"/>
        <v>47.19</v>
      </c>
      <c r="AB133" s="30">
        <f t="shared" si="16"/>
        <v>1320.15</v>
      </c>
      <c r="AC133" s="30">
        <f t="shared" si="16"/>
        <v>328.56</v>
      </c>
      <c r="AD133" s="30">
        <f t="shared" si="16"/>
        <v>4.51</v>
      </c>
      <c r="AE133" s="30">
        <f t="shared" si="16"/>
        <v>0.21000000000000002</v>
      </c>
      <c r="AF133" s="30">
        <f t="shared" si="16"/>
        <v>0.26</v>
      </c>
      <c r="AG133" s="30">
        <f t="shared" si="16"/>
        <v>5.3100000000000005</v>
      </c>
      <c r="AH133" s="30">
        <f t="shared" si="16"/>
        <v>10.47</v>
      </c>
      <c r="AI133" s="30">
        <f t="shared" si="16"/>
        <v>6.6000000000000005</v>
      </c>
      <c r="AJ133" s="14">
        <v>0</v>
      </c>
      <c r="AK133" s="14">
        <v>755.62</v>
      </c>
      <c r="AL133" s="14">
        <v>638.26</v>
      </c>
      <c r="AM133" s="14">
        <v>1274.4000000000001</v>
      </c>
      <c r="AN133" s="14">
        <v>1005.67</v>
      </c>
      <c r="AO133" s="14">
        <v>354.21</v>
      </c>
      <c r="AP133" s="14">
        <v>647.91</v>
      </c>
      <c r="AQ133" s="14">
        <v>232.52</v>
      </c>
      <c r="AR133" s="14">
        <v>716.66</v>
      </c>
      <c r="AS133" s="14">
        <v>939.33</v>
      </c>
      <c r="AT133" s="14">
        <v>947.95</v>
      </c>
      <c r="AU133" s="14">
        <v>1316.48</v>
      </c>
      <c r="AV133" s="14">
        <v>378.49</v>
      </c>
      <c r="AW133" s="14">
        <v>927.65</v>
      </c>
      <c r="AX133" s="14">
        <v>2921.41</v>
      </c>
      <c r="AY133" s="14">
        <v>74.31</v>
      </c>
      <c r="AZ133" s="14">
        <v>933.06</v>
      </c>
      <c r="BA133" s="14">
        <v>748.99</v>
      </c>
      <c r="BB133" s="14">
        <v>533.05999999999995</v>
      </c>
      <c r="BC133" s="14">
        <v>238.16</v>
      </c>
      <c r="BD133" s="14">
        <v>0.09</v>
      </c>
      <c r="BE133" s="14">
        <v>0.04</v>
      </c>
      <c r="BF133" s="14">
        <v>0.02</v>
      </c>
      <c r="BG133" s="14">
        <v>0.05</v>
      </c>
      <c r="BH133" s="14">
        <v>0.06</v>
      </c>
      <c r="BI133" s="14">
        <v>0.26</v>
      </c>
      <c r="BJ133" s="14">
        <v>0</v>
      </c>
      <c r="BK133" s="14">
        <v>1.31</v>
      </c>
      <c r="BL133" s="14">
        <v>0</v>
      </c>
      <c r="BM133" s="14">
        <v>0.55000000000000004</v>
      </c>
      <c r="BN133" s="14">
        <v>0.03</v>
      </c>
      <c r="BO133" s="14">
        <v>0.05</v>
      </c>
      <c r="BP133" s="14">
        <v>0</v>
      </c>
      <c r="BQ133" s="14">
        <v>0.05</v>
      </c>
      <c r="BR133" s="14">
        <v>0.08</v>
      </c>
      <c r="BS133" s="14">
        <v>2.54</v>
      </c>
      <c r="BT133" s="14">
        <v>0</v>
      </c>
      <c r="BU133" s="14">
        <v>0</v>
      </c>
      <c r="BV133" s="14">
        <v>5.08</v>
      </c>
      <c r="BW133" s="14">
        <v>0.03</v>
      </c>
      <c r="BX133" s="14">
        <v>0</v>
      </c>
      <c r="BY133" s="14">
        <v>0</v>
      </c>
      <c r="BZ133" s="14">
        <v>0</v>
      </c>
      <c r="CA133" s="14">
        <v>0</v>
      </c>
      <c r="CB133" s="14">
        <v>636.94000000000005</v>
      </c>
      <c r="CC133" s="11"/>
      <c r="CD133" s="11" t="e">
        <f>$I$133/#REF!*100</f>
        <v>#REF!</v>
      </c>
      <c r="CE133" s="14">
        <v>1168.81</v>
      </c>
      <c r="CG133" s="14">
        <v>92.9</v>
      </c>
      <c r="CH133" s="14">
        <v>48.71</v>
      </c>
      <c r="CI133" s="14">
        <v>70.8</v>
      </c>
      <c r="CJ133" s="14">
        <v>7290.43</v>
      </c>
      <c r="CK133" s="14">
        <v>3733.06</v>
      </c>
      <c r="CL133" s="14">
        <v>5511.75</v>
      </c>
      <c r="CM133" s="14">
        <v>99.56</v>
      </c>
      <c r="CN133" s="14">
        <v>61.7</v>
      </c>
      <c r="CO133" s="14">
        <v>80.63</v>
      </c>
      <c r="CP133" s="14">
        <v>16.05</v>
      </c>
      <c r="CQ133" s="14">
        <v>1.35</v>
      </c>
    </row>
    <row r="134" spans="1:95" x14ac:dyDescent="0.25">
      <c r="B134" s="4" t="s">
        <v>116</v>
      </c>
    </row>
    <row r="135" spans="1:95" s="26" customFormat="1" x14ac:dyDescent="0.25">
      <c r="A135" s="23" t="str">
        <f>"-"</f>
        <v>-</v>
      </c>
      <c r="B135" s="24" t="s">
        <v>110</v>
      </c>
      <c r="C135" s="42" t="str">
        <f>"40"</f>
        <v>40</v>
      </c>
      <c r="D135" s="25">
        <v>2.64</v>
      </c>
      <c r="E135" s="25">
        <v>0</v>
      </c>
      <c r="F135" s="25">
        <v>0.26</v>
      </c>
      <c r="G135" s="25">
        <v>0.26</v>
      </c>
      <c r="H135" s="25">
        <v>18.760000000000002</v>
      </c>
      <c r="I135" s="51">
        <v>89.560399999999987</v>
      </c>
      <c r="J135" s="25">
        <v>0</v>
      </c>
      <c r="K135" s="25">
        <v>0</v>
      </c>
      <c r="L135" s="25">
        <v>0</v>
      </c>
      <c r="M135" s="25">
        <v>0</v>
      </c>
      <c r="N135" s="25">
        <v>0.44</v>
      </c>
      <c r="O135" s="25">
        <v>18.239999999999998</v>
      </c>
      <c r="P135" s="25">
        <v>0.08</v>
      </c>
      <c r="Q135" s="25">
        <v>0</v>
      </c>
      <c r="R135" s="25">
        <v>0</v>
      </c>
      <c r="S135" s="25">
        <v>0</v>
      </c>
      <c r="T135" s="25">
        <v>0.72</v>
      </c>
      <c r="U135" s="25">
        <v>0</v>
      </c>
      <c r="V135" s="25">
        <v>0</v>
      </c>
      <c r="W135" s="25">
        <v>0</v>
      </c>
      <c r="X135" s="25">
        <v>0</v>
      </c>
      <c r="Y135" s="25">
        <v>0</v>
      </c>
      <c r="Z135" s="25">
        <v>0</v>
      </c>
      <c r="AA135" s="25">
        <v>0</v>
      </c>
      <c r="AB135" s="25">
        <v>0</v>
      </c>
      <c r="AC135" s="25">
        <v>0</v>
      </c>
      <c r="AD135" s="25">
        <v>0</v>
      </c>
      <c r="AE135" s="25">
        <v>0</v>
      </c>
      <c r="AF135" s="25">
        <v>0</v>
      </c>
      <c r="AG135" s="25">
        <v>0</v>
      </c>
      <c r="AH135" s="25">
        <v>0</v>
      </c>
      <c r="AI135" s="25">
        <v>0</v>
      </c>
      <c r="AJ135" s="26">
        <v>0</v>
      </c>
      <c r="AK135" s="26">
        <v>127.72</v>
      </c>
      <c r="AL135" s="26">
        <v>132.94</v>
      </c>
      <c r="AM135" s="26">
        <v>203.58</v>
      </c>
      <c r="AN135" s="26">
        <v>67.510000000000005</v>
      </c>
      <c r="AO135" s="26">
        <v>40.020000000000003</v>
      </c>
      <c r="AP135" s="26">
        <v>80.040000000000006</v>
      </c>
      <c r="AQ135" s="26">
        <v>30.28</v>
      </c>
      <c r="AR135" s="26">
        <v>144.77000000000001</v>
      </c>
      <c r="AS135" s="26">
        <v>89.78</v>
      </c>
      <c r="AT135" s="26">
        <v>125.28</v>
      </c>
      <c r="AU135" s="26">
        <v>103.36</v>
      </c>
      <c r="AV135" s="26">
        <v>54.29</v>
      </c>
      <c r="AW135" s="26">
        <v>96.05</v>
      </c>
      <c r="AX135" s="26">
        <v>803.18</v>
      </c>
      <c r="AY135" s="26">
        <v>0</v>
      </c>
      <c r="AZ135" s="26">
        <v>261.7</v>
      </c>
      <c r="BA135" s="26">
        <v>113.8</v>
      </c>
      <c r="BB135" s="26">
        <v>75.52</v>
      </c>
      <c r="BC135" s="26">
        <v>59.86</v>
      </c>
      <c r="BD135" s="26">
        <v>0</v>
      </c>
      <c r="BE135" s="26">
        <v>0</v>
      </c>
      <c r="BF135" s="26">
        <v>0</v>
      </c>
      <c r="BG135" s="26">
        <v>0</v>
      </c>
      <c r="BH135" s="26">
        <v>0</v>
      </c>
      <c r="BI135" s="26">
        <v>0</v>
      </c>
      <c r="BJ135" s="26">
        <v>0</v>
      </c>
      <c r="BK135" s="26">
        <v>0.03</v>
      </c>
      <c r="BL135" s="26">
        <v>0</v>
      </c>
      <c r="BM135" s="26">
        <v>0</v>
      </c>
      <c r="BN135" s="26">
        <v>0</v>
      </c>
      <c r="BO135" s="26">
        <v>0</v>
      </c>
      <c r="BP135" s="26">
        <v>0</v>
      </c>
      <c r="BQ135" s="26">
        <v>0</v>
      </c>
      <c r="BR135" s="26">
        <v>0</v>
      </c>
      <c r="BS135" s="26">
        <v>0.03</v>
      </c>
      <c r="BT135" s="26">
        <v>0</v>
      </c>
      <c r="BU135" s="26">
        <v>0</v>
      </c>
      <c r="BV135" s="26">
        <v>0.11</v>
      </c>
      <c r="BW135" s="26">
        <v>0.01</v>
      </c>
      <c r="BX135" s="26">
        <v>0</v>
      </c>
      <c r="BY135" s="26">
        <v>0</v>
      </c>
      <c r="BZ135" s="26">
        <v>0</v>
      </c>
      <c r="CA135" s="26">
        <v>0</v>
      </c>
      <c r="CB135" s="26">
        <v>15.64</v>
      </c>
      <c r="CC135" s="27"/>
      <c r="CD135" s="27"/>
      <c r="CE135" s="26">
        <v>0</v>
      </c>
      <c r="CG135" s="26">
        <v>0</v>
      </c>
      <c r="CH135" s="26">
        <v>0</v>
      </c>
      <c r="CI135" s="26">
        <v>0</v>
      </c>
      <c r="CJ135" s="26">
        <v>665</v>
      </c>
      <c r="CK135" s="26">
        <v>256.2</v>
      </c>
      <c r="CL135" s="26">
        <v>460.6</v>
      </c>
      <c r="CM135" s="26">
        <v>5.32</v>
      </c>
      <c r="CN135" s="26">
        <v>5.32</v>
      </c>
      <c r="CO135" s="26">
        <v>5.32</v>
      </c>
      <c r="CP135" s="26">
        <v>0</v>
      </c>
      <c r="CQ135" s="26">
        <v>0</v>
      </c>
    </row>
    <row r="136" spans="1:95" s="26" customFormat="1" x14ac:dyDescent="0.25">
      <c r="A136" s="23" t="str">
        <f>"29/10"</f>
        <v>29/10</v>
      </c>
      <c r="B136" s="24" t="s">
        <v>122</v>
      </c>
      <c r="C136" s="42" t="s">
        <v>174</v>
      </c>
      <c r="D136" s="25">
        <v>0.21</v>
      </c>
      <c r="E136" s="25">
        <v>0</v>
      </c>
      <c r="F136" s="25">
        <v>0.05</v>
      </c>
      <c r="G136" s="25">
        <v>0.05</v>
      </c>
      <c r="H136" s="25">
        <v>8.93</v>
      </c>
      <c r="I136" s="51">
        <v>35.632448780487799</v>
      </c>
      <c r="J136" s="25">
        <v>0</v>
      </c>
      <c r="K136" s="25">
        <v>0</v>
      </c>
      <c r="L136" s="25">
        <v>0</v>
      </c>
      <c r="M136" s="25">
        <v>0</v>
      </c>
      <c r="N136" s="25">
        <v>8.75</v>
      </c>
      <c r="O136" s="25">
        <v>0</v>
      </c>
      <c r="P136" s="25">
        <v>0.18</v>
      </c>
      <c r="Q136" s="25">
        <v>0</v>
      </c>
      <c r="R136" s="25">
        <v>0</v>
      </c>
      <c r="S136" s="25">
        <v>0.25</v>
      </c>
      <c r="T136" s="25">
        <v>0.08</v>
      </c>
      <c r="U136" s="25">
        <v>0.56999999999999995</v>
      </c>
      <c r="V136" s="25">
        <v>7.35</v>
      </c>
      <c r="W136" s="25">
        <v>1.96</v>
      </c>
      <c r="X136" s="25">
        <v>0.5</v>
      </c>
      <c r="Y136" s="25">
        <v>0.9</v>
      </c>
      <c r="Z136" s="25">
        <v>0.05</v>
      </c>
      <c r="AA136" s="25">
        <v>0</v>
      </c>
      <c r="AB136" s="25">
        <v>0.4</v>
      </c>
      <c r="AC136" s="25">
        <v>0.09</v>
      </c>
      <c r="AD136" s="25">
        <v>0.01</v>
      </c>
      <c r="AE136" s="25">
        <v>0</v>
      </c>
      <c r="AF136" s="25">
        <v>0</v>
      </c>
      <c r="AG136" s="25">
        <v>0</v>
      </c>
      <c r="AH136" s="25">
        <v>0.01</v>
      </c>
      <c r="AI136" s="25">
        <v>0.7</v>
      </c>
      <c r="AJ136" s="26">
        <v>0</v>
      </c>
      <c r="AK136" s="26">
        <v>0.6</v>
      </c>
      <c r="AL136" s="26">
        <v>0.69</v>
      </c>
      <c r="AM136" s="26">
        <v>0.56000000000000005</v>
      </c>
      <c r="AN136" s="26">
        <v>1.03</v>
      </c>
      <c r="AO136" s="26">
        <v>0.26</v>
      </c>
      <c r="AP136" s="26">
        <v>1.08</v>
      </c>
      <c r="AQ136" s="26">
        <v>0</v>
      </c>
      <c r="AR136" s="26">
        <v>1.38</v>
      </c>
      <c r="AS136" s="26">
        <v>0</v>
      </c>
      <c r="AT136" s="26">
        <v>0</v>
      </c>
      <c r="AU136" s="26">
        <v>0</v>
      </c>
      <c r="AV136" s="26">
        <v>0.77</v>
      </c>
      <c r="AW136" s="26">
        <v>0</v>
      </c>
      <c r="AX136" s="26">
        <v>0</v>
      </c>
      <c r="AY136" s="26">
        <v>0</v>
      </c>
      <c r="AZ136" s="26">
        <v>0</v>
      </c>
      <c r="BA136" s="26">
        <v>0</v>
      </c>
      <c r="BB136" s="26">
        <v>0</v>
      </c>
      <c r="BC136" s="26">
        <v>0</v>
      </c>
      <c r="BD136" s="26">
        <v>0</v>
      </c>
      <c r="BE136" s="26">
        <v>0</v>
      </c>
      <c r="BF136" s="26">
        <v>0</v>
      </c>
      <c r="BG136" s="26">
        <v>0</v>
      </c>
      <c r="BH136" s="26">
        <v>0</v>
      </c>
      <c r="BI136" s="26">
        <v>0</v>
      </c>
      <c r="BJ136" s="26">
        <v>0</v>
      </c>
      <c r="BK136" s="26">
        <v>0</v>
      </c>
      <c r="BL136" s="26">
        <v>0</v>
      </c>
      <c r="BM136" s="26">
        <v>0</v>
      </c>
      <c r="BN136" s="26">
        <v>0</v>
      </c>
      <c r="BO136" s="26">
        <v>0</v>
      </c>
      <c r="BP136" s="26">
        <v>0</v>
      </c>
      <c r="BQ136" s="26">
        <v>0</v>
      </c>
      <c r="BR136" s="26">
        <v>0</v>
      </c>
      <c r="BS136" s="26">
        <v>0</v>
      </c>
      <c r="BT136" s="26">
        <v>0</v>
      </c>
      <c r="BU136" s="26">
        <v>0</v>
      </c>
      <c r="BV136" s="26">
        <v>0</v>
      </c>
      <c r="BW136" s="26">
        <v>0</v>
      </c>
      <c r="BX136" s="26">
        <v>0</v>
      </c>
      <c r="BY136" s="26">
        <v>0</v>
      </c>
      <c r="BZ136" s="26">
        <v>0</v>
      </c>
      <c r="CA136" s="26">
        <v>0</v>
      </c>
      <c r="CB136" s="26">
        <v>179.55</v>
      </c>
      <c r="CC136" s="27"/>
      <c r="CD136" s="27"/>
      <c r="CE136" s="26">
        <v>7.0000000000000007E-2</v>
      </c>
      <c r="CG136" s="26">
        <v>3.21</v>
      </c>
      <c r="CH136" s="26">
        <v>3.1</v>
      </c>
      <c r="CI136" s="26">
        <v>3.16</v>
      </c>
      <c r="CJ136" s="26">
        <v>362.2</v>
      </c>
      <c r="CK136" s="26">
        <v>137.63</v>
      </c>
      <c r="CL136" s="26">
        <v>249.91</v>
      </c>
      <c r="CM136" s="26">
        <v>33.270000000000003</v>
      </c>
      <c r="CN136" s="26">
        <v>19.89</v>
      </c>
      <c r="CO136" s="26">
        <v>26.58</v>
      </c>
      <c r="CP136" s="26">
        <v>8.7799999999999994</v>
      </c>
      <c r="CQ136" s="26">
        <v>0</v>
      </c>
    </row>
    <row r="137" spans="1:95" s="26" customFormat="1" x14ac:dyDescent="0.25">
      <c r="A137" s="23" t="str">
        <f>"24/2"</f>
        <v>24/2</v>
      </c>
      <c r="B137" s="24" t="s">
        <v>143</v>
      </c>
      <c r="C137" s="42" t="str">
        <f>"180"</f>
        <v>180</v>
      </c>
      <c r="D137" s="25">
        <v>5.15</v>
      </c>
      <c r="E137" s="25">
        <v>3.6</v>
      </c>
      <c r="F137" s="25">
        <v>4.55</v>
      </c>
      <c r="G137" s="25">
        <v>0.18</v>
      </c>
      <c r="H137" s="25">
        <v>17.059999999999999</v>
      </c>
      <c r="I137" s="51">
        <v>128.59178975999998</v>
      </c>
      <c r="J137" s="25">
        <v>3.02</v>
      </c>
      <c r="K137" s="25">
        <v>0.04</v>
      </c>
      <c r="L137" s="25">
        <v>0</v>
      </c>
      <c r="M137" s="25">
        <v>0</v>
      </c>
      <c r="N137" s="25">
        <v>7.29</v>
      </c>
      <c r="O137" s="25">
        <v>9.26</v>
      </c>
      <c r="P137" s="25">
        <v>0.51</v>
      </c>
      <c r="Q137" s="25">
        <v>0</v>
      </c>
      <c r="R137" s="25">
        <v>0</v>
      </c>
      <c r="S137" s="25">
        <v>0.13</v>
      </c>
      <c r="T137" s="25">
        <v>1.34</v>
      </c>
      <c r="U137" s="25">
        <v>201.04</v>
      </c>
      <c r="V137" s="25">
        <v>200.25</v>
      </c>
      <c r="W137" s="25">
        <v>151.05000000000001</v>
      </c>
      <c r="X137" s="25">
        <v>19.02</v>
      </c>
      <c r="Y137" s="25">
        <v>117.87</v>
      </c>
      <c r="Z137" s="25">
        <v>0.36</v>
      </c>
      <c r="AA137" s="25">
        <v>32.4</v>
      </c>
      <c r="AB137" s="25">
        <v>16.2</v>
      </c>
      <c r="AC137" s="25">
        <v>35.82</v>
      </c>
      <c r="AD137" s="25">
        <v>0.23</v>
      </c>
      <c r="AE137" s="25">
        <v>0.06</v>
      </c>
      <c r="AF137" s="25">
        <v>0.18</v>
      </c>
      <c r="AG137" s="25">
        <v>0.26</v>
      </c>
      <c r="AH137" s="25">
        <v>1.43</v>
      </c>
      <c r="AI137" s="25">
        <v>0.66</v>
      </c>
      <c r="AJ137" s="26">
        <v>0</v>
      </c>
      <c r="AK137" s="26">
        <v>67.91</v>
      </c>
      <c r="AL137" s="26">
        <v>62.11</v>
      </c>
      <c r="AM137" s="26">
        <v>116.35</v>
      </c>
      <c r="AN137" s="26">
        <v>36.5</v>
      </c>
      <c r="AO137" s="26">
        <v>22.17</v>
      </c>
      <c r="AP137" s="26">
        <v>45.14</v>
      </c>
      <c r="AQ137" s="26">
        <v>15.01</v>
      </c>
      <c r="AR137" s="26">
        <v>72.150000000000006</v>
      </c>
      <c r="AS137" s="26">
        <v>47.77</v>
      </c>
      <c r="AT137" s="26">
        <v>57.47</v>
      </c>
      <c r="AU137" s="26">
        <v>49.55</v>
      </c>
      <c r="AV137" s="26">
        <v>29.12</v>
      </c>
      <c r="AW137" s="26">
        <v>50.38</v>
      </c>
      <c r="AX137" s="26">
        <v>441.95</v>
      </c>
      <c r="AY137" s="26">
        <v>0</v>
      </c>
      <c r="AZ137" s="26">
        <v>139.29</v>
      </c>
      <c r="BA137" s="26">
        <v>72.36</v>
      </c>
      <c r="BB137" s="26">
        <v>36.44</v>
      </c>
      <c r="BC137" s="26">
        <v>28.68</v>
      </c>
      <c r="BD137" s="26">
        <v>0.05</v>
      </c>
      <c r="BE137" s="26">
        <v>0.02</v>
      </c>
      <c r="BF137" s="26">
        <v>0.01</v>
      </c>
      <c r="BG137" s="26">
        <v>0.03</v>
      </c>
      <c r="BH137" s="26">
        <v>0.03</v>
      </c>
      <c r="BI137" s="26">
        <v>0.14000000000000001</v>
      </c>
      <c r="BJ137" s="26">
        <v>0</v>
      </c>
      <c r="BK137" s="26">
        <v>0.41</v>
      </c>
      <c r="BL137" s="26">
        <v>0</v>
      </c>
      <c r="BM137" s="26">
        <v>0.12</v>
      </c>
      <c r="BN137" s="26">
        <v>0</v>
      </c>
      <c r="BO137" s="26">
        <v>0</v>
      </c>
      <c r="BP137" s="26">
        <v>0</v>
      </c>
      <c r="BQ137" s="26">
        <v>0.03</v>
      </c>
      <c r="BR137" s="26">
        <v>0.04</v>
      </c>
      <c r="BS137" s="26">
        <v>0.32</v>
      </c>
      <c r="BT137" s="26">
        <v>0</v>
      </c>
      <c r="BU137" s="26">
        <v>0</v>
      </c>
      <c r="BV137" s="26">
        <v>7.0000000000000007E-2</v>
      </c>
      <c r="BW137" s="26">
        <v>0</v>
      </c>
      <c r="BX137" s="26">
        <v>0</v>
      </c>
      <c r="BY137" s="26">
        <v>0</v>
      </c>
      <c r="BZ137" s="26">
        <v>0</v>
      </c>
      <c r="CA137" s="26">
        <v>0</v>
      </c>
      <c r="CB137" s="26">
        <v>150.46</v>
      </c>
      <c r="CC137" s="27"/>
      <c r="CD137" s="27"/>
      <c r="CE137" s="26">
        <v>35.1</v>
      </c>
      <c r="CG137" s="26">
        <v>7.44</v>
      </c>
      <c r="CH137" s="26">
        <v>2.97</v>
      </c>
      <c r="CI137" s="26">
        <v>5.2</v>
      </c>
      <c r="CJ137" s="26">
        <v>253.45</v>
      </c>
      <c r="CK137" s="26">
        <v>111.36</v>
      </c>
      <c r="CL137" s="26">
        <v>182.41</v>
      </c>
      <c r="CM137" s="26">
        <v>6.84</v>
      </c>
      <c r="CN137" s="26">
        <v>2.4</v>
      </c>
      <c r="CO137" s="26">
        <v>4.62</v>
      </c>
      <c r="CP137" s="26">
        <v>1.08</v>
      </c>
      <c r="CQ137" s="26">
        <v>0.36</v>
      </c>
    </row>
    <row r="138" spans="1:95" s="13" customFormat="1" x14ac:dyDescent="0.25">
      <c r="A138" s="19" t="str">
        <f>"-"</f>
        <v>-</v>
      </c>
      <c r="B138" s="20" t="s">
        <v>120</v>
      </c>
      <c r="C138" s="43" t="str">
        <f>"100"</f>
        <v>100</v>
      </c>
      <c r="D138" s="21">
        <v>0.4</v>
      </c>
      <c r="E138" s="21">
        <v>0</v>
      </c>
      <c r="F138" s="21">
        <v>0.4</v>
      </c>
      <c r="G138" s="21">
        <v>0.4</v>
      </c>
      <c r="H138" s="21">
        <v>11.6</v>
      </c>
      <c r="I138" s="52">
        <v>48.68</v>
      </c>
      <c r="J138" s="21">
        <v>0.1</v>
      </c>
      <c r="K138" s="21">
        <v>0</v>
      </c>
      <c r="L138" s="21">
        <v>0</v>
      </c>
      <c r="M138" s="21">
        <v>0</v>
      </c>
      <c r="N138" s="21">
        <v>9</v>
      </c>
      <c r="O138" s="21">
        <v>0.8</v>
      </c>
      <c r="P138" s="21">
        <v>1.8</v>
      </c>
      <c r="Q138" s="21">
        <v>0</v>
      </c>
      <c r="R138" s="21">
        <v>0</v>
      </c>
      <c r="S138" s="21">
        <v>0.8</v>
      </c>
      <c r="T138" s="21">
        <v>0.5</v>
      </c>
      <c r="U138" s="21">
        <v>26</v>
      </c>
      <c r="V138" s="21">
        <v>278</v>
      </c>
      <c r="W138" s="21">
        <v>16</v>
      </c>
      <c r="X138" s="21">
        <v>9</v>
      </c>
      <c r="Y138" s="21">
        <v>11</v>
      </c>
      <c r="Z138" s="21">
        <v>2.2000000000000002</v>
      </c>
      <c r="AA138" s="21">
        <v>0</v>
      </c>
      <c r="AB138" s="21">
        <v>30</v>
      </c>
      <c r="AC138" s="21">
        <v>5</v>
      </c>
      <c r="AD138" s="21">
        <v>0.2</v>
      </c>
      <c r="AE138" s="21">
        <v>0.03</v>
      </c>
      <c r="AF138" s="21">
        <v>0.02</v>
      </c>
      <c r="AG138" s="21">
        <v>0.3</v>
      </c>
      <c r="AH138" s="21">
        <v>0.4</v>
      </c>
      <c r="AI138" s="21">
        <v>10</v>
      </c>
      <c r="AJ138" s="13">
        <v>0</v>
      </c>
      <c r="AK138" s="13">
        <v>12</v>
      </c>
      <c r="AL138" s="13">
        <v>13</v>
      </c>
      <c r="AM138" s="13">
        <v>19</v>
      </c>
      <c r="AN138" s="13">
        <v>18</v>
      </c>
      <c r="AO138" s="13">
        <v>3</v>
      </c>
      <c r="AP138" s="13">
        <v>11</v>
      </c>
      <c r="AQ138" s="13">
        <v>3</v>
      </c>
      <c r="AR138" s="13">
        <v>9</v>
      </c>
      <c r="AS138" s="13">
        <v>17</v>
      </c>
      <c r="AT138" s="13">
        <v>10</v>
      </c>
      <c r="AU138" s="13">
        <v>78</v>
      </c>
      <c r="AV138" s="13">
        <v>7</v>
      </c>
      <c r="AW138" s="13">
        <v>14</v>
      </c>
      <c r="AX138" s="13">
        <v>42</v>
      </c>
      <c r="AY138" s="13">
        <v>0</v>
      </c>
      <c r="AZ138" s="13">
        <v>13</v>
      </c>
      <c r="BA138" s="13">
        <v>16</v>
      </c>
      <c r="BB138" s="13">
        <v>6</v>
      </c>
      <c r="BC138" s="13">
        <v>5</v>
      </c>
      <c r="BD138" s="13">
        <v>0</v>
      </c>
      <c r="BE138" s="13">
        <v>0</v>
      </c>
      <c r="BF138" s="13">
        <v>0</v>
      </c>
      <c r="BG138" s="13">
        <v>0</v>
      </c>
      <c r="BH138" s="13">
        <v>0</v>
      </c>
      <c r="BI138" s="13">
        <v>0</v>
      </c>
      <c r="BJ138" s="13">
        <v>0</v>
      </c>
      <c r="BK138" s="13">
        <v>0</v>
      </c>
      <c r="BL138" s="13">
        <v>0</v>
      </c>
      <c r="BM138" s="13">
        <v>0</v>
      </c>
      <c r="BN138" s="13">
        <v>0</v>
      </c>
      <c r="BO138" s="13">
        <v>0</v>
      </c>
      <c r="BP138" s="13">
        <v>0</v>
      </c>
      <c r="BQ138" s="13">
        <v>0</v>
      </c>
      <c r="BR138" s="13">
        <v>0</v>
      </c>
      <c r="BS138" s="13">
        <v>0</v>
      </c>
      <c r="BT138" s="13">
        <v>0</v>
      </c>
      <c r="BU138" s="13">
        <v>0</v>
      </c>
      <c r="BV138" s="13">
        <v>0</v>
      </c>
      <c r="BW138" s="13">
        <v>0</v>
      </c>
      <c r="BX138" s="13">
        <v>0</v>
      </c>
      <c r="BY138" s="13">
        <v>0</v>
      </c>
      <c r="BZ138" s="13">
        <v>0</v>
      </c>
      <c r="CA138" s="13">
        <v>0</v>
      </c>
      <c r="CB138" s="13">
        <v>86.3</v>
      </c>
      <c r="CC138" s="22"/>
      <c r="CD138" s="22"/>
      <c r="CE138" s="13">
        <v>5</v>
      </c>
      <c r="CG138" s="13">
        <v>1</v>
      </c>
      <c r="CH138" s="13">
        <v>1</v>
      </c>
      <c r="CI138" s="13">
        <v>1</v>
      </c>
      <c r="CJ138" s="13">
        <v>75</v>
      </c>
      <c r="CK138" s="13">
        <v>75</v>
      </c>
      <c r="CL138" s="13">
        <v>75</v>
      </c>
      <c r="CM138" s="13">
        <v>23.4</v>
      </c>
      <c r="CN138" s="13">
        <v>23.4</v>
      </c>
      <c r="CO138" s="13">
        <v>23.4</v>
      </c>
      <c r="CP138" s="13">
        <v>0</v>
      </c>
      <c r="CQ138" s="13">
        <v>0</v>
      </c>
    </row>
    <row r="139" spans="1:95" s="14" customFormat="1" x14ac:dyDescent="0.25">
      <c r="A139" s="28"/>
      <c r="B139" s="29" t="s">
        <v>156</v>
      </c>
      <c r="C139" s="44">
        <v>500</v>
      </c>
      <c r="D139" s="30">
        <f>SUM(D135:D138)</f>
        <v>8.4</v>
      </c>
      <c r="E139" s="30">
        <f t="shared" ref="E139:AI139" si="17">SUM(E135:E138)</f>
        <v>3.6</v>
      </c>
      <c r="F139" s="30">
        <f t="shared" si="17"/>
        <v>5.26</v>
      </c>
      <c r="G139" s="30">
        <f t="shared" si="17"/>
        <v>0.89</v>
      </c>
      <c r="H139" s="30">
        <f t="shared" si="17"/>
        <v>56.35</v>
      </c>
      <c r="I139" s="53">
        <f t="shared" si="17"/>
        <v>302.46463854048778</v>
      </c>
      <c r="J139" s="30">
        <f t="shared" si="17"/>
        <v>3.12</v>
      </c>
      <c r="K139" s="30">
        <f t="shared" si="17"/>
        <v>0.04</v>
      </c>
      <c r="L139" s="30">
        <f t="shared" si="17"/>
        <v>0</v>
      </c>
      <c r="M139" s="30">
        <f t="shared" si="17"/>
        <v>0</v>
      </c>
      <c r="N139" s="30">
        <f t="shared" si="17"/>
        <v>25.48</v>
      </c>
      <c r="O139" s="30">
        <f t="shared" si="17"/>
        <v>28.3</v>
      </c>
      <c r="P139" s="30">
        <f t="shared" si="17"/>
        <v>2.5700000000000003</v>
      </c>
      <c r="Q139" s="30">
        <f t="shared" si="17"/>
        <v>0</v>
      </c>
      <c r="R139" s="30">
        <f t="shared" si="17"/>
        <v>0</v>
      </c>
      <c r="S139" s="30">
        <f t="shared" si="17"/>
        <v>1.1800000000000002</v>
      </c>
      <c r="T139" s="30">
        <f t="shared" si="17"/>
        <v>2.64</v>
      </c>
      <c r="U139" s="30">
        <f t="shared" si="17"/>
        <v>227.60999999999999</v>
      </c>
      <c r="V139" s="30">
        <f t="shared" si="17"/>
        <v>485.6</v>
      </c>
      <c r="W139" s="30">
        <f t="shared" si="17"/>
        <v>169.01000000000002</v>
      </c>
      <c r="X139" s="30">
        <f t="shared" si="17"/>
        <v>28.52</v>
      </c>
      <c r="Y139" s="30">
        <f t="shared" si="17"/>
        <v>129.77000000000001</v>
      </c>
      <c r="Z139" s="30">
        <f t="shared" si="17"/>
        <v>2.6100000000000003</v>
      </c>
      <c r="AA139" s="30">
        <f t="shared" si="17"/>
        <v>32.4</v>
      </c>
      <c r="AB139" s="30">
        <f t="shared" si="17"/>
        <v>46.599999999999994</v>
      </c>
      <c r="AC139" s="30">
        <f t="shared" si="17"/>
        <v>40.910000000000004</v>
      </c>
      <c r="AD139" s="30">
        <f t="shared" si="17"/>
        <v>0.44000000000000006</v>
      </c>
      <c r="AE139" s="30">
        <f t="shared" si="17"/>
        <v>0.09</v>
      </c>
      <c r="AF139" s="30">
        <f t="shared" si="17"/>
        <v>0.19999999999999998</v>
      </c>
      <c r="AG139" s="30">
        <f t="shared" si="17"/>
        <v>0.56000000000000005</v>
      </c>
      <c r="AH139" s="30">
        <f t="shared" si="17"/>
        <v>1.8399999999999999</v>
      </c>
      <c r="AI139" s="30">
        <f t="shared" si="17"/>
        <v>11.36</v>
      </c>
      <c r="AJ139" s="14">
        <v>0</v>
      </c>
      <c r="AK139" s="14">
        <v>208.23</v>
      </c>
      <c r="AL139" s="14">
        <v>208.73</v>
      </c>
      <c r="AM139" s="14">
        <v>339.49</v>
      </c>
      <c r="AN139" s="14">
        <v>123.04</v>
      </c>
      <c r="AO139" s="14">
        <v>65.45</v>
      </c>
      <c r="AP139" s="14">
        <v>137.26</v>
      </c>
      <c r="AQ139" s="14">
        <v>48.29</v>
      </c>
      <c r="AR139" s="14">
        <v>227.29</v>
      </c>
      <c r="AS139" s="14">
        <v>154.55000000000001</v>
      </c>
      <c r="AT139" s="14">
        <v>192.75</v>
      </c>
      <c r="AU139" s="14">
        <v>230.91</v>
      </c>
      <c r="AV139" s="14">
        <v>91.19</v>
      </c>
      <c r="AW139" s="14">
        <v>160.43</v>
      </c>
      <c r="AX139" s="14">
        <v>1287.1400000000001</v>
      </c>
      <c r="AY139" s="14">
        <v>0</v>
      </c>
      <c r="AZ139" s="14">
        <v>413.98</v>
      </c>
      <c r="BA139" s="14">
        <v>202.16</v>
      </c>
      <c r="BB139" s="14">
        <v>117.96</v>
      </c>
      <c r="BC139" s="14">
        <v>93.54</v>
      </c>
      <c r="BD139" s="14">
        <v>0.05</v>
      </c>
      <c r="BE139" s="14">
        <v>0.02</v>
      </c>
      <c r="BF139" s="14">
        <v>0.01</v>
      </c>
      <c r="BG139" s="14">
        <v>0.03</v>
      </c>
      <c r="BH139" s="14">
        <v>0.03</v>
      </c>
      <c r="BI139" s="14">
        <v>0.14000000000000001</v>
      </c>
      <c r="BJ139" s="14">
        <v>0</v>
      </c>
      <c r="BK139" s="14">
        <v>0.45</v>
      </c>
      <c r="BL139" s="14">
        <v>0</v>
      </c>
      <c r="BM139" s="14">
        <v>0.12</v>
      </c>
      <c r="BN139" s="14">
        <v>0</v>
      </c>
      <c r="BO139" s="14">
        <v>0</v>
      </c>
      <c r="BP139" s="14">
        <v>0</v>
      </c>
      <c r="BQ139" s="14">
        <v>0.03</v>
      </c>
      <c r="BR139" s="14">
        <v>0.05</v>
      </c>
      <c r="BS139" s="14">
        <v>0.35</v>
      </c>
      <c r="BT139" s="14">
        <v>0</v>
      </c>
      <c r="BU139" s="14">
        <v>0</v>
      </c>
      <c r="BV139" s="14">
        <v>0.18</v>
      </c>
      <c r="BW139" s="14">
        <v>0.01</v>
      </c>
      <c r="BX139" s="14">
        <v>0</v>
      </c>
      <c r="BY139" s="14">
        <v>0</v>
      </c>
      <c r="BZ139" s="14">
        <v>0</v>
      </c>
      <c r="CA139" s="14">
        <v>0</v>
      </c>
      <c r="CB139" s="14">
        <v>431.95</v>
      </c>
      <c r="CC139" s="11"/>
      <c r="CD139" s="11" t="e">
        <f>$I$139/#REF!*100</f>
        <v>#REF!</v>
      </c>
      <c r="CE139" s="14">
        <v>40.17</v>
      </c>
      <c r="CG139" s="14">
        <v>11.65</v>
      </c>
      <c r="CH139" s="14">
        <v>7.07</v>
      </c>
      <c r="CI139" s="14">
        <v>9.36</v>
      </c>
      <c r="CJ139" s="14">
        <v>1355.65</v>
      </c>
      <c r="CK139" s="14">
        <v>580.20000000000005</v>
      </c>
      <c r="CL139" s="14">
        <v>967.92</v>
      </c>
      <c r="CM139" s="14">
        <v>68.83</v>
      </c>
      <c r="CN139" s="14">
        <v>51.01</v>
      </c>
      <c r="CO139" s="14">
        <v>59.92</v>
      </c>
      <c r="CP139" s="14">
        <v>9.86</v>
      </c>
      <c r="CQ139" s="14">
        <v>0.36</v>
      </c>
    </row>
    <row r="140" spans="1:95" s="14" customFormat="1" x14ac:dyDescent="0.25">
      <c r="A140" s="28"/>
      <c r="B140" s="29" t="s">
        <v>121</v>
      </c>
      <c r="C140" s="44">
        <f t="shared" ref="C140:AI140" si="18">C122+C125+C133+C139</f>
        <v>1665</v>
      </c>
      <c r="D140" s="30">
        <f t="shared" si="18"/>
        <v>46.039999999999992</v>
      </c>
      <c r="E140" s="30">
        <f t="shared" si="18"/>
        <v>29.720000000000002</v>
      </c>
      <c r="F140" s="30">
        <f t="shared" si="18"/>
        <v>37.67</v>
      </c>
      <c r="G140" s="30">
        <f t="shared" si="18"/>
        <v>8.8699999999999992</v>
      </c>
      <c r="H140" s="30">
        <f t="shared" si="18"/>
        <v>226.76000000000002</v>
      </c>
      <c r="I140" s="53">
        <f t="shared" si="18"/>
        <v>1405.1637314904879</v>
      </c>
      <c r="J140" s="30">
        <f t="shared" si="18"/>
        <v>18.150000000000002</v>
      </c>
      <c r="K140" s="30">
        <f t="shared" si="18"/>
        <v>4</v>
      </c>
      <c r="L140" s="30">
        <f t="shared" si="18"/>
        <v>0</v>
      </c>
      <c r="M140" s="30">
        <f t="shared" si="18"/>
        <v>0</v>
      </c>
      <c r="N140" s="30">
        <f t="shared" si="18"/>
        <v>89.27</v>
      </c>
      <c r="O140" s="30">
        <f t="shared" si="18"/>
        <v>122.52999999999999</v>
      </c>
      <c r="P140" s="30">
        <f t="shared" si="18"/>
        <v>14.940000000000001</v>
      </c>
      <c r="Q140" s="30">
        <f t="shared" si="18"/>
        <v>0</v>
      </c>
      <c r="R140" s="30">
        <f t="shared" si="18"/>
        <v>0</v>
      </c>
      <c r="S140" s="30">
        <f t="shared" si="18"/>
        <v>3.5000000000000004</v>
      </c>
      <c r="T140" s="30">
        <f t="shared" si="18"/>
        <v>12.04</v>
      </c>
      <c r="U140" s="30">
        <f t="shared" si="18"/>
        <v>1551.51</v>
      </c>
      <c r="V140" s="30">
        <f t="shared" si="18"/>
        <v>1839.56</v>
      </c>
      <c r="W140" s="30">
        <f t="shared" si="18"/>
        <v>685.81</v>
      </c>
      <c r="X140" s="30">
        <f t="shared" si="18"/>
        <v>181.47</v>
      </c>
      <c r="Y140" s="30">
        <f t="shared" si="18"/>
        <v>822.48</v>
      </c>
      <c r="Z140" s="30">
        <f t="shared" si="18"/>
        <v>8.6900000000000013</v>
      </c>
      <c r="AA140" s="30">
        <f t="shared" si="18"/>
        <v>148.79</v>
      </c>
      <c r="AB140" s="30">
        <f t="shared" si="18"/>
        <v>1407.45</v>
      </c>
      <c r="AC140" s="30">
        <f t="shared" si="18"/>
        <v>459.57</v>
      </c>
      <c r="AD140" s="30">
        <f t="shared" si="18"/>
        <v>7.0200000000000005</v>
      </c>
      <c r="AE140" s="30">
        <f t="shared" si="18"/>
        <v>0.54</v>
      </c>
      <c r="AF140" s="30">
        <f t="shared" si="18"/>
        <v>0.9</v>
      </c>
      <c r="AG140" s="30">
        <f t="shared" si="18"/>
        <v>7.870000000000001</v>
      </c>
      <c r="AH140" s="30">
        <f t="shared" si="18"/>
        <v>18.350000000000001</v>
      </c>
      <c r="AI140" s="30">
        <f t="shared" si="18"/>
        <v>19.45</v>
      </c>
      <c r="AJ140" s="14">
        <v>0</v>
      </c>
      <c r="AK140" s="14">
        <v>1869.21</v>
      </c>
      <c r="AL140" s="14">
        <v>1665.03</v>
      </c>
      <c r="AM140" s="14">
        <v>2817.51</v>
      </c>
      <c r="AN140" s="14">
        <v>2017.46</v>
      </c>
      <c r="AO140" s="14">
        <v>730.71</v>
      </c>
      <c r="AP140" s="14">
        <v>1355.28</v>
      </c>
      <c r="AQ140" s="14">
        <v>484.49</v>
      </c>
      <c r="AR140" s="14">
        <v>1721.76</v>
      </c>
      <c r="AS140" s="14">
        <v>1513.71</v>
      </c>
      <c r="AT140" s="14">
        <v>1646.42</v>
      </c>
      <c r="AU140" s="14">
        <v>2255.54</v>
      </c>
      <c r="AV140" s="14">
        <v>867.42</v>
      </c>
      <c r="AW140" s="14">
        <v>1449.34</v>
      </c>
      <c r="AX140" s="14">
        <v>6948.5</v>
      </c>
      <c r="AY140" s="14">
        <v>74.31</v>
      </c>
      <c r="AZ140" s="14">
        <v>2664.61</v>
      </c>
      <c r="BA140" s="14">
        <v>1512.92</v>
      </c>
      <c r="BB140" s="14">
        <v>1098.29</v>
      </c>
      <c r="BC140" s="14">
        <v>526.98</v>
      </c>
      <c r="BD140" s="14">
        <v>0.47</v>
      </c>
      <c r="BE140" s="14">
        <v>0.24</v>
      </c>
      <c r="BF140" s="14">
        <v>0.13</v>
      </c>
      <c r="BG140" s="14">
        <v>0.28999999999999998</v>
      </c>
      <c r="BH140" s="14">
        <v>0.33</v>
      </c>
      <c r="BI140" s="14">
        <v>1.54</v>
      </c>
      <c r="BJ140" s="14">
        <v>0.03</v>
      </c>
      <c r="BK140" s="14">
        <v>4.33</v>
      </c>
      <c r="BL140" s="14">
        <v>0.02</v>
      </c>
      <c r="BM140" s="14">
        <v>1.62</v>
      </c>
      <c r="BN140" s="14">
        <v>7.0000000000000007E-2</v>
      </c>
      <c r="BO140" s="14">
        <v>0.05</v>
      </c>
      <c r="BP140" s="14">
        <v>0</v>
      </c>
      <c r="BQ140" s="14">
        <v>0.25</v>
      </c>
      <c r="BR140" s="14">
        <v>0.41</v>
      </c>
      <c r="BS140" s="14">
        <v>5.58</v>
      </c>
      <c r="BT140" s="14">
        <v>0.01</v>
      </c>
      <c r="BU140" s="14">
        <v>0</v>
      </c>
      <c r="BV140" s="14">
        <v>5.72</v>
      </c>
      <c r="BW140" s="14">
        <v>0.08</v>
      </c>
      <c r="BX140" s="14">
        <v>0.08</v>
      </c>
      <c r="BY140" s="14">
        <v>0</v>
      </c>
      <c r="BZ140" s="14">
        <v>0</v>
      </c>
      <c r="CA140" s="14">
        <v>0</v>
      </c>
      <c r="CB140" s="14">
        <v>1528.41</v>
      </c>
      <c r="CC140" s="11"/>
      <c r="CD140" s="11"/>
      <c r="CE140" s="14">
        <v>1284.96</v>
      </c>
      <c r="CG140" s="14">
        <v>157.52000000000001</v>
      </c>
      <c r="CH140" s="14">
        <v>88.56</v>
      </c>
      <c r="CI140" s="14">
        <v>123.04</v>
      </c>
      <c r="CJ140" s="14">
        <v>19740.43</v>
      </c>
      <c r="CK140" s="14">
        <v>10756.96</v>
      </c>
      <c r="CL140" s="14">
        <v>15248.7</v>
      </c>
      <c r="CM140" s="14">
        <v>285.31</v>
      </c>
      <c r="CN140" s="14">
        <v>198.19</v>
      </c>
      <c r="CO140" s="14">
        <v>241.75</v>
      </c>
      <c r="CP140" s="14">
        <v>38.909999999999997</v>
      </c>
      <c r="CQ140" s="14">
        <v>2.21</v>
      </c>
    </row>
    <row r="141" spans="1:95" s="14" customFormat="1" x14ac:dyDescent="0.25">
      <c r="A141" s="28"/>
      <c r="B141" s="29"/>
      <c r="C141" s="44"/>
      <c r="D141" s="30"/>
      <c r="E141" s="30"/>
      <c r="F141" s="30"/>
      <c r="G141" s="30"/>
      <c r="H141" s="30"/>
      <c r="I141" s="53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  <c r="AA141" s="30"/>
      <c r="AB141" s="30"/>
      <c r="AC141" s="30"/>
      <c r="AD141" s="30"/>
      <c r="AE141" s="30"/>
      <c r="AF141" s="30"/>
      <c r="AG141" s="30"/>
      <c r="AH141" s="30"/>
      <c r="AI141" s="30"/>
      <c r="CC141" s="11"/>
      <c r="CD141" s="11"/>
    </row>
    <row r="143" spans="1:95" x14ac:dyDescent="0.25">
      <c r="B143" s="35" t="s">
        <v>160</v>
      </c>
    </row>
    <row r="144" spans="1:95" x14ac:dyDescent="0.25">
      <c r="B144" s="18" t="s">
        <v>103</v>
      </c>
    </row>
    <row r="145" spans="1:95" s="26" customFormat="1" x14ac:dyDescent="0.25">
      <c r="A145" s="23" t="str">
        <f>"-"</f>
        <v>-</v>
      </c>
      <c r="B145" s="24" t="s">
        <v>104</v>
      </c>
      <c r="C145" s="42" t="str">
        <f>"40"</f>
        <v>40</v>
      </c>
      <c r="D145" s="25">
        <v>3.08</v>
      </c>
      <c r="E145" s="25">
        <v>0</v>
      </c>
      <c r="F145" s="25">
        <v>1.2</v>
      </c>
      <c r="G145" s="25">
        <v>1.2</v>
      </c>
      <c r="H145" s="25">
        <v>21.32</v>
      </c>
      <c r="I145" s="51">
        <v>107.80799999999999</v>
      </c>
      <c r="J145" s="25">
        <v>0.2</v>
      </c>
      <c r="K145" s="25">
        <v>0</v>
      </c>
      <c r="L145" s="25">
        <v>0</v>
      </c>
      <c r="M145" s="25">
        <v>0</v>
      </c>
      <c r="N145" s="25">
        <v>1.32</v>
      </c>
      <c r="O145" s="25">
        <v>18.72</v>
      </c>
      <c r="P145" s="25">
        <v>1.28</v>
      </c>
      <c r="Q145" s="25">
        <v>0</v>
      </c>
      <c r="R145" s="25">
        <v>0</v>
      </c>
      <c r="S145" s="25">
        <v>0.12</v>
      </c>
      <c r="T145" s="25">
        <v>0.64</v>
      </c>
      <c r="U145" s="25">
        <v>171.6</v>
      </c>
      <c r="V145" s="25">
        <v>52.4</v>
      </c>
      <c r="W145" s="25">
        <v>8.8000000000000007</v>
      </c>
      <c r="X145" s="25">
        <v>13.2</v>
      </c>
      <c r="Y145" s="25">
        <v>34</v>
      </c>
      <c r="Z145" s="25">
        <v>0.8</v>
      </c>
      <c r="AA145" s="25">
        <v>0</v>
      </c>
      <c r="AB145" s="25">
        <v>0</v>
      </c>
      <c r="AC145" s="25">
        <v>0</v>
      </c>
      <c r="AD145" s="25">
        <v>0.68</v>
      </c>
      <c r="AE145" s="25">
        <v>0.06</v>
      </c>
      <c r="AF145" s="25">
        <v>0.02</v>
      </c>
      <c r="AG145" s="25">
        <v>0.64</v>
      </c>
      <c r="AH145" s="25">
        <v>1.2</v>
      </c>
      <c r="AI145" s="25">
        <v>0</v>
      </c>
      <c r="AJ145" s="26">
        <v>0</v>
      </c>
      <c r="AK145" s="26">
        <v>148.80000000000001</v>
      </c>
      <c r="AL145" s="26">
        <v>154.4</v>
      </c>
      <c r="AM145" s="26">
        <v>236.4</v>
      </c>
      <c r="AN145" s="26">
        <v>79.599999999999994</v>
      </c>
      <c r="AO145" s="26">
        <v>46.8</v>
      </c>
      <c r="AP145" s="26">
        <v>93.6</v>
      </c>
      <c r="AQ145" s="26">
        <v>35.200000000000003</v>
      </c>
      <c r="AR145" s="26">
        <v>168</v>
      </c>
      <c r="AS145" s="26">
        <v>104.4</v>
      </c>
      <c r="AT145" s="26">
        <v>145.19999999999999</v>
      </c>
      <c r="AU145" s="26">
        <v>120.4</v>
      </c>
      <c r="AV145" s="26">
        <v>64.400000000000006</v>
      </c>
      <c r="AW145" s="26">
        <v>112</v>
      </c>
      <c r="AX145" s="26">
        <v>930</v>
      </c>
      <c r="AY145" s="26">
        <v>0</v>
      </c>
      <c r="AZ145" s="26">
        <v>302.8</v>
      </c>
      <c r="BA145" s="26">
        <v>132.4</v>
      </c>
      <c r="BB145" s="26">
        <v>88.8</v>
      </c>
      <c r="BC145" s="26">
        <v>69.2</v>
      </c>
      <c r="BD145" s="26">
        <v>0</v>
      </c>
      <c r="BE145" s="26">
        <v>0</v>
      </c>
      <c r="BF145" s="26">
        <v>0</v>
      </c>
      <c r="BG145" s="26">
        <v>0</v>
      </c>
      <c r="BH145" s="26">
        <v>0</v>
      </c>
      <c r="BI145" s="26">
        <v>0.01</v>
      </c>
      <c r="BJ145" s="26">
        <v>0</v>
      </c>
      <c r="BK145" s="26">
        <v>0.13</v>
      </c>
      <c r="BL145" s="26">
        <v>0</v>
      </c>
      <c r="BM145" s="26">
        <v>0.06</v>
      </c>
      <c r="BN145" s="26">
        <v>0</v>
      </c>
      <c r="BO145" s="26">
        <v>0</v>
      </c>
      <c r="BP145" s="26">
        <v>0</v>
      </c>
      <c r="BQ145" s="26">
        <v>0</v>
      </c>
      <c r="BR145" s="26">
        <v>0</v>
      </c>
      <c r="BS145" s="26">
        <v>0.47</v>
      </c>
      <c r="BT145" s="26">
        <v>0</v>
      </c>
      <c r="BU145" s="26">
        <v>0</v>
      </c>
      <c r="BV145" s="26">
        <v>0.35</v>
      </c>
      <c r="BW145" s="26">
        <v>0.01</v>
      </c>
      <c r="BX145" s="26">
        <v>0</v>
      </c>
      <c r="BY145" s="26">
        <v>0</v>
      </c>
      <c r="BZ145" s="26">
        <v>0</v>
      </c>
      <c r="CA145" s="26">
        <v>0</v>
      </c>
      <c r="CB145" s="26">
        <v>13.64</v>
      </c>
      <c r="CC145" s="27"/>
      <c r="CD145" s="27"/>
      <c r="CE145" s="26">
        <v>0</v>
      </c>
      <c r="CG145" s="26">
        <v>0</v>
      </c>
      <c r="CH145" s="26">
        <v>0</v>
      </c>
      <c r="CI145" s="26">
        <v>0</v>
      </c>
      <c r="CJ145" s="26">
        <v>665</v>
      </c>
      <c r="CK145" s="26">
        <v>256.2</v>
      </c>
      <c r="CL145" s="26">
        <v>460.6</v>
      </c>
      <c r="CM145" s="26">
        <v>5.32</v>
      </c>
      <c r="CN145" s="26">
        <v>5.32</v>
      </c>
      <c r="CO145" s="26">
        <v>5.32</v>
      </c>
      <c r="CP145" s="26">
        <v>0</v>
      </c>
      <c r="CQ145" s="26">
        <v>0</v>
      </c>
    </row>
    <row r="146" spans="1:95" s="26" customFormat="1" x14ac:dyDescent="0.25">
      <c r="A146" s="23" t="str">
        <f>"-"</f>
        <v>-</v>
      </c>
      <c r="B146" s="24" t="s">
        <v>105</v>
      </c>
      <c r="C146" s="42" t="str">
        <f>"5"</f>
        <v>5</v>
      </c>
      <c r="D146" s="25">
        <v>0.04</v>
      </c>
      <c r="E146" s="25">
        <v>0.04</v>
      </c>
      <c r="F146" s="25">
        <v>3.63</v>
      </c>
      <c r="G146" s="25">
        <v>0</v>
      </c>
      <c r="H146" s="25">
        <v>7.0000000000000007E-2</v>
      </c>
      <c r="I146" s="51">
        <v>33.031999999999996</v>
      </c>
      <c r="J146" s="25">
        <v>2.36</v>
      </c>
      <c r="K146" s="25">
        <v>0.11</v>
      </c>
      <c r="L146" s="25">
        <v>0</v>
      </c>
      <c r="M146" s="25">
        <v>0</v>
      </c>
      <c r="N146" s="25">
        <v>7.0000000000000007E-2</v>
      </c>
      <c r="O146" s="25">
        <v>0</v>
      </c>
      <c r="P146" s="25">
        <v>0</v>
      </c>
      <c r="Q146" s="25">
        <v>0</v>
      </c>
      <c r="R146" s="25">
        <v>0</v>
      </c>
      <c r="S146" s="25">
        <v>0</v>
      </c>
      <c r="T146" s="25">
        <v>7.0000000000000007E-2</v>
      </c>
      <c r="U146" s="25">
        <v>0.75</v>
      </c>
      <c r="V146" s="25">
        <v>1.5</v>
      </c>
      <c r="W146" s="25">
        <v>1.2</v>
      </c>
      <c r="X146" s="25">
        <v>0</v>
      </c>
      <c r="Y146" s="25">
        <v>1.5</v>
      </c>
      <c r="Z146" s="25">
        <v>0.01</v>
      </c>
      <c r="AA146" s="25">
        <v>20</v>
      </c>
      <c r="AB146" s="25">
        <v>15</v>
      </c>
      <c r="AC146" s="25">
        <v>22.5</v>
      </c>
      <c r="AD146" s="25">
        <v>0.05</v>
      </c>
      <c r="AE146" s="25">
        <v>0</v>
      </c>
      <c r="AF146" s="25">
        <v>0.01</v>
      </c>
      <c r="AG146" s="25">
        <v>0.01</v>
      </c>
      <c r="AH146" s="25">
        <v>0.01</v>
      </c>
      <c r="AI146" s="25">
        <v>0</v>
      </c>
      <c r="AJ146" s="26">
        <v>0</v>
      </c>
      <c r="AK146" s="26">
        <v>2.1</v>
      </c>
      <c r="AL146" s="26">
        <v>2.0499999999999998</v>
      </c>
      <c r="AM146" s="26">
        <v>3.8</v>
      </c>
      <c r="AN146" s="26">
        <v>2.25</v>
      </c>
      <c r="AO146" s="26">
        <v>0.85</v>
      </c>
      <c r="AP146" s="26">
        <v>2.35</v>
      </c>
      <c r="AQ146" s="26">
        <v>2.15</v>
      </c>
      <c r="AR146" s="26">
        <v>2.1</v>
      </c>
      <c r="AS146" s="26">
        <v>1.8</v>
      </c>
      <c r="AT146" s="26">
        <v>1.3</v>
      </c>
      <c r="AU146" s="26">
        <v>2.85</v>
      </c>
      <c r="AV146" s="26">
        <v>1.75</v>
      </c>
      <c r="AW146" s="26">
        <v>1.2</v>
      </c>
      <c r="AX146" s="26">
        <v>7.1</v>
      </c>
      <c r="AY146" s="26">
        <v>0</v>
      </c>
      <c r="AZ146" s="26">
        <v>2.4</v>
      </c>
      <c r="BA146" s="26">
        <v>2.7</v>
      </c>
      <c r="BB146" s="26">
        <v>2.1</v>
      </c>
      <c r="BC146" s="26">
        <v>0.5</v>
      </c>
      <c r="BD146" s="26">
        <v>0.13</v>
      </c>
      <c r="BE146" s="26">
        <v>0.06</v>
      </c>
      <c r="BF146" s="26">
        <v>0.03</v>
      </c>
      <c r="BG146" s="26">
        <v>0.08</v>
      </c>
      <c r="BH146" s="26">
        <v>0.09</v>
      </c>
      <c r="BI146" s="26">
        <v>0.4</v>
      </c>
      <c r="BJ146" s="26">
        <v>0</v>
      </c>
      <c r="BK146" s="26">
        <v>1.1000000000000001</v>
      </c>
      <c r="BL146" s="26">
        <v>0</v>
      </c>
      <c r="BM146" s="26">
        <v>0.34</v>
      </c>
      <c r="BN146" s="26">
        <v>0</v>
      </c>
      <c r="BO146" s="26">
        <v>0</v>
      </c>
      <c r="BP146" s="26">
        <v>0</v>
      </c>
      <c r="BQ146" s="26">
        <v>0.08</v>
      </c>
      <c r="BR146" s="26">
        <v>0.12</v>
      </c>
      <c r="BS146" s="26">
        <v>0.9</v>
      </c>
      <c r="BT146" s="26">
        <v>0</v>
      </c>
      <c r="BU146" s="26">
        <v>0</v>
      </c>
      <c r="BV146" s="26">
        <v>0.05</v>
      </c>
      <c r="BW146" s="26">
        <v>0</v>
      </c>
      <c r="BX146" s="26">
        <v>0</v>
      </c>
      <c r="BY146" s="26">
        <v>0</v>
      </c>
      <c r="BZ146" s="26">
        <v>0</v>
      </c>
      <c r="CA146" s="26">
        <v>0</v>
      </c>
      <c r="CB146" s="26">
        <v>1.25</v>
      </c>
      <c r="CC146" s="27"/>
      <c r="CD146" s="27"/>
      <c r="CE146" s="26">
        <v>22.5</v>
      </c>
      <c r="CG146" s="26">
        <v>0.2</v>
      </c>
      <c r="CH146" s="26">
        <v>0.05</v>
      </c>
      <c r="CI146" s="26">
        <v>0.13</v>
      </c>
      <c r="CJ146" s="26">
        <v>10</v>
      </c>
      <c r="CK146" s="26">
        <v>4.0999999999999996</v>
      </c>
      <c r="CL146" s="26">
        <v>7.05</v>
      </c>
      <c r="CM146" s="26">
        <v>0.86</v>
      </c>
      <c r="CN146" s="26">
        <v>0.44</v>
      </c>
      <c r="CO146" s="26">
        <v>0.65</v>
      </c>
      <c r="CP146" s="26">
        <v>0</v>
      </c>
      <c r="CQ146" s="26">
        <v>0</v>
      </c>
    </row>
    <row r="147" spans="1:95" s="26" customFormat="1" x14ac:dyDescent="0.25">
      <c r="A147" s="23" t="str">
        <f>"27/10"</f>
        <v>27/10</v>
      </c>
      <c r="B147" s="24" t="s">
        <v>118</v>
      </c>
      <c r="C147" s="42" t="s">
        <v>173</v>
      </c>
      <c r="D147" s="25">
        <v>0.18</v>
      </c>
      <c r="E147" s="25">
        <v>0</v>
      </c>
      <c r="F147" s="25">
        <v>0.04</v>
      </c>
      <c r="G147" s="25">
        <v>0.04</v>
      </c>
      <c r="H147" s="25">
        <v>4.53</v>
      </c>
      <c r="I147" s="51">
        <v>18.157085999999993</v>
      </c>
      <c r="J147" s="25">
        <v>0</v>
      </c>
      <c r="K147" s="25">
        <v>0</v>
      </c>
      <c r="L147" s="25">
        <v>0</v>
      </c>
      <c r="M147" s="25">
        <v>0</v>
      </c>
      <c r="N147" s="25">
        <v>4.4400000000000004</v>
      </c>
      <c r="O147" s="25">
        <v>0</v>
      </c>
      <c r="P147" s="25">
        <v>0.09</v>
      </c>
      <c r="Q147" s="25">
        <v>0</v>
      </c>
      <c r="R147" s="25">
        <v>0</v>
      </c>
      <c r="S147" s="25">
        <v>0</v>
      </c>
      <c r="T147" s="25">
        <v>0.05</v>
      </c>
      <c r="U147" s="25">
        <v>0.04</v>
      </c>
      <c r="V147" s="25">
        <v>0.13</v>
      </c>
      <c r="W147" s="25">
        <v>0.13</v>
      </c>
      <c r="X147" s="25">
        <v>0</v>
      </c>
      <c r="Y147" s="25">
        <v>0</v>
      </c>
      <c r="Z147" s="25">
        <v>0.01</v>
      </c>
      <c r="AA147" s="25">
        <v>0</v>
      </c>
      <c r="AB147" s="25">
        <v>0</v>
      </c>
      <c r="AC147" s="25">
        <v>0</v>
      </c>
      <c r="AD147" s="25">
        <v>0</v>
      </c>
      <c r="AE147" s="25">
        <v>0</v>
      </c>
      <c r="AF147" s="25">
        <v>0</v>
      </c>
      <c r="AG147" s="25">
        <v>0</v>
      </c>
      <c r="AH147" s="25">
        <v>0</v>
      </c>
      <c r="AI147" s="25">
        <v>0</v>
      </c>
      <c r="AJ147" s="26">
        <v>0</v>
      </c>
      <c r="AK147" s="26">
        <v>0</v>
      </c>
      <c r="AL147" s="26">
        <v>0</v>
      </c>
      <c r="AM147" s="26">
        <v>0</v>
      </c>
      <c r="AN147" s="26">
        <v>0</v>
      </c>
      <c r="AO147" s="26">
        <v>0</v>
      </c>
      <c r="AP147" s="26">
        <v>0</v>
      </c>
      <c r="AQ147" s="26">
        <v>0</v>
      </c>
      <c r="AR147" s="26">
        <v>0</v>
      </c>
      <c r="AS147" s="26">
        <v>0</v>
      </c>
      <c r="AT147" s="26">
        <v>0</v>
      </c>
      <c r="AU147" s="26">
        <v>0</v>
      </c>
      <c r="AV147" s="26">
        <v>0</v>
      </c>
      <c r="AW147" s="26">
        <v>0</v>
      </c>
      <c r="AX147" s="26">
        <v>0</v>
      </c>
      <c r="AY147" s="26">
        <v>0</v>
      </c>
      <c r="AZ147" s="26">
        <v>0</v>
      </c>
      <c r="BA147" s="26">
        <v>0</v>
      </c>
      <c r="BB147" s="26">
        <v>0</v>
      </c>
      <c r="BC147" s="26">
        <v>0</v>
      </c>
      <c r="BD147" s="26">
        <v>0</v>
      </c>
      <c r="BE147" s="26">
        <v>0</v>
      </c>
      <c r="BF147" s="26">
        <v>0</v>
      </c>
      <c r="BG147" s="26">
        <v>0</v>
      </c>
      <c r="BH147" s="26">
        <v>0</v>
      </c>
      <c r="BI147" s="26">
        <v>0</v>
      </c>
      <c r="BJ147" s="26">
        <v>0</v>
      </c>
      <c r="BK147" s="26">
        <v>0</v>
      </c>
      <c r="BL147" s="26">
        <v>0</v>
      </c>
      <c r="BM147" s="26">
        <v>0</v>
      </c>
      <c r="BN147" s="26">
        <v>0</v>
      </c>
      <c r="BO147" s="26">
        <v>0</v>
      </c>
      <c r="BP147" s="26">
        <v>0</v>
      </c>
      <c r="BQ147" s="26">
        <v>0</v>
      </c>
      <c r="BR147" s="26">
        <v>0</v>
      </c>
      <c r="BS147" s="26">
        <v>0</v>
      </c>
      <c r="BT147" s="26">
        <v>0</v>
      </c>
      <c r="BU147" s="26">
        <v>0</v>
      </c>
      <c r="BV147" s="26">
        <v>0</v>
      </c>
      <c r="BW147" s="26">
        <v>0</v>
      </c>
      <c r="BX147" s="26">
        <v>0</v>
      </c>
      <c r="BY147" s="26">
        <v>0</v>
      </c>
      <c r="BZ147" s="26">
        <v>0</v>
      </c>
      <c r="CA147" s="26">
        <v>0</v>
      </c>
      <c r="CB147" s="26">
        <v>180.08</v>
      </c>
      <c r="CC147" s="27"/>
      <c r="CD147" s="27"/>
      <c r="CE147" s="26">
        <v>0</v>
      </c>
      <c r="CG147" s="26">
        <v>3.07</v>
      </c>
      <c r="CH147" s="26">
        <v>3.07</v>
      </c>
      <c r="CI147" s="26">
        <v>3.07</v>
      </c>
      <c r="CJ147" s="26">
        <v>331.88</v>
      </c>
      <c r="CK147" s="26">
        <v>130.5</v>
      </c>
      <c r="CL147" s="26">
        <v>231.19</v>
      </c>
      <c r="CM147" s="26">
        <v>33.01</v>
      </c>
      <c r="CN147" s="26">
        <v>19.510000000000002</v>
      </c>
      <c r="CO147" s="26">
        <v>26.26</v>
      </c>
      <c r="CP147" s="26">
        <v>4.5</v>
      </c>
      <c r="CQ147" s="26">
        <v>0</v>
      </c>
    </row>
    <row r="148" spans="1:95" s="13" customFormat="1" ht="31.5" x14ac:dyDescent="0.25">
      <c r="A148" s="19" t="str">
        <f>"6/4"</f>
        <v>6/4</v>
      </c>
      <c r="B148" s="20" t="s">
        <v>144</v>
      </c>
      <c r="C148" s="43" t="s">
        <v>169</v>
      </c>
      <c r="D148" s="21">
        <v>7.7</v>
      </c>
      <c r="E148" s="21">
        <v>2.88</v>
      </c>
      <c r="F148" s="21">
        <v>8.43</v>
      </c>
      <c r="G148" s="21">
        <v>2.4300000000000002</v>
      </c>
      <c r="H148" s="21">
        <v>34.270000000000003</v>
      </c>
      <c r="I148" s="52">
        <v>239.97408799999999</v>
      </c>
      <c r="J148" s="21">
        <v>4.62</v>
      </c>
      <c r="K148" s="21">
        <v>0.11</v>
      </c>
      <c r="L148" s="21">
        <v>0</v>
      </c>
      <c r="M148" s="21">
        <v>0</v>
      </c>
      <c r="N148" s="21">
        <v>9.15</v>
      </c>
      <c r="O148" s="21">
        <v>22.84</v>
      </c>
      <c r="P148" s="21">
        <v>2.2799999999999998</v>
      </c>
      <c r="Q148" s="21">
        <v>0</v>
      </c>
      <c r="R148" s="21">
        <v>0</v>
      </c>
      <c r="S148" s="21">
        <v>0.1</v>
      </c>
      <c r="T148" s="21">
        <v>1.95</v>
      </c>
      <c r="U148" s="21">
        <v>249.82</v>
      </c>
      <c r="V148" s="21">
        <v>276.87</v>
      </c>
      <c r="W148" s="21">
        <v>139.63999999999999</v>
      </c>
      <c r="X148" s="21">
        <v>62.42</v>
      </c>
      <c r="Y148" s="21">
        <v>207.46</v>
      </c>
      <c r="Z148" s="21">
        <v>1.53</v>
      </c>
      <c r="AA148" s="21">
        <v>40</v>
      </c>
      <c r="AB148" s="21">
        <v>22.5</v>
      </c>
      <c r="AC148" s="21">
        <v>44.5</v>
      </c>
      <c r="AD148" s="21">
        <v>0.69</v>
      </c>
      <c r="AE148" s="21">
        <v>0.19</v>
      </c>
      <c r="AF148" s="21">
        <v>0.18</v>
      </c>
      <c r="AG148" s="21">
        <v>0.43</v>
      </c>
      <c r="AH148" s="21">
        <v>2.65</v>
      </c>
      <c r="AI148" s="21">
        <v>0.52</v>
      </c>
      <c r="AJ148" s="13">
        <v>0</v>
      </c>
      <c r="AK148" s="13">
        <v>221.58</v>
      </c>
      <c r="AL148" s="13">
        <v>158.03</v>
      </c>
      <c r="AM148" s="13">
        <v>252.64</v>
      </c>
      <c r="AN148" s="13">
        <v>166.85</v>
      </c>
      <c r="AO148" s="13">
        <v>48.66</v>
      </c>
      <c r="AP148" s="13">
        <v>151.26</v>
      </c>
      <c r="AQ148" s="13">
        <v>78.55</v>
      </c>
      <c r="AR148" s="13">
        <v>212.56</v>
      </c>
      <c r="AS148" s="13">
        <v>192.28</v>
      </c>
      <c r="AT148" s="13">
        <v>289.79000000000002</v>
      </c>
      <c r="AU148" s="13">
        <v>361.87</v>
      </c>
      <c r="AV148" s="13">
        <v>97.36</v>
      </c>
      <c r="AW148" s="13">
        <v>400.62</v>
      </c>
      <c r="AX148" s="13">
        <v>770.57</v>
      </c>
      <c r="AY148" s="13">
        <v>0</v>
      </c>
      <c r="AZ148" s="13">
        <v>253.62</v>
      </c>
      <c r="BA148" s="13">
        <v>204.13</v>
      </c>
      <c r="BB148" s="13">
        <v>175.71</v>
      </c>
      <c r="BC148" s="13">
        <v>111.03</v>
      </c>
      <c r="BD148" s="13">
        <v>0.13</v>
      </c>
      <c r="BE148" s="13">
        <v>0.06</v>
      </c>
      <c r="BF148" s="13">
        <v>0.03</v>
      </c>
      <c r="BG148" s="13">
        <v>7.0000000000000007E-2</v>
      </c>
      <c r="BH148" s="13">
        <v>0.08</v>
      </c>
      <c r="BI148" s="13">
        <v>0.4</v>
      </c>
      <c r="BJ148" s="13">
        <v>0</v>
      </c>
      <c r="BK148" s="13">
        <v>1.6</v>
      </c>
      <c r="BL148" s="13">
        <v>0</v>
      </c>
      <c r="BM148" s="13">
        <v>0.36</v>
      </c>
      <c r="BN148" s="13">
        <v>0</v>
      </c>
      <c r="BO148" s="13">
        <v>0</v>
      </c>
      <c r="BP148" s="13">
        <v>0</v>
      </c>
      <c r="BQ148" s="13">
        <v>0.08</v>
      </c>
      <c r="BR148" s="13">
        <v>0.11</v>
      </c>
      <c r="BS148" s="13">
        <v>1.72</v>
      </c>
      <c r="BT148" s="13">
        <v>0</v>
      </c>
      <c r="BU148" s="13">
        <v>0</v>
      </c>
      <c r="BV148" s="13">
        <v>0.94</v>
      </c>
      <c r="BW148" s="13">
        <v>0.02</v>
      </c>
      <c r="BX148" s="13">
        <v>0</v>
      </c>
      <c r="BY148" s="13">
        <v>0</v>
      </c>
      <c r="BZ148" s="13">
        <v>0</v>
      </c>
      <c r="CA148" s="13">
        <v>0</v>
      </c>
      <c r="CB148" s="13">
        <v>163.06</v>
      </c>
      <c r="CC148" s="22"/>
      <c r="CD148" s="22"/>
      <c r="CE148" s="13">
        <v>43.75</v>
      </c>
      <c r="CG148" s="13">
        <v>26.58</v>
      </c>
      <c r="CH148" s="13">
        <v>10.71</v>
      </c>
      <c r="CI148" s="13">
        <v>18.649999999999999</v>
      </c>
      <c r="CJ148" s="13">
        <v>1650.5</v>
      </c>
      <c r="CK148" s="13">
        <v>749.64</v>
      </c>
      <c r="CL148" s="13">
        <v>1200.07</v>
      </c>
      <c r="CM148" s="13">
        <v>26.74</v>
      </c>
      <c r="CN148" s="13">
        <v>13.25</v>
      </c>
      <c r="CO148" s="13">
        <v>19.989999999999998</v>
      </c>
      <c r="CP148" s="13">
        <v>4</v>
      </c>
      <c r="CQ148" s="13">
        <v>0.5</v>
      </c>
    </row>
    <row r="149" spans="1:95" s="14" customFormat="1" x14ac:dyDescent="0.25">
      <c r="A149" s="28"/>
      <c r="B149" s="29" t="s">
        <v>156</v>
      </c>
      <c r="C149" s="44">
        <v>425</v>
      </c>
      <c r="D149" s="30">
        <f>SUM(D145:D148)</f>
        <v>11</v>
      </c>
      <c r="E149" s="30">
        <f t="shared" ref="E149:AI149" si="19">SUM(E145:E148)</f>
        <v>2.92</v>
      </c>
      <c r="F149" s="30">
        <f t="shared" si="19"/>
        <v>13.3</v>
      </c>
      <c r="G149" s="30">
        <f t="shared" si="19"/>
        <v>3.67</v>
      </c>
      <c r="H149" s="30">
        <f t="shared" si="19"/>
        <v>60.190000000000005</v>
      </c>
      <c r="I149" s="53">
        <f t="shared" si="19"/>
        <v>398.97117399999996</v>
      </c>
      <c r="J149" s="30">
        <f t="shared" si="19"/>
        <v>7.18</v>
      </c>
      <c r="K149" s="30">
        <f t="shared" si="19"/>
        <v>0.22</v>
      </c>
      <c r="L149" s="30">
        <f t="shared" si="19"/>
        <v>0</v>
      </c>
      <c r="M149" s="30">
        <f t="shared" si="19"/>
        <v>0</v>
      </c>
      <c r="N149" s="30">
        <f t="shared" si="19"/>
        <v>14.98</v>
      </c>
      <c r="O149" s="30">
        <f t="shared" si="19"/>
        <v>41.56</v>
      </c>
      <c r="P149" s="30">
        <f t="shared" si="19"/>
        <v>3.65</v>
      </c>
      <c r="Q149" s="30">
        <f t="shared" si="19"/>
        <v>0</v>
      </c>
      <c r="R149" s="30">
        <f t="shared" si="19"/>
        <v>0</v>
      </c>
      <c r="S149" s="30">
        <f t="shared" si="19"/>
        <v>0.22</v>
      </c>
      <c r="T149" s="30">
        <f t="shared" si="19"/>
        <v>2.71</v>
      </c>
      <c r="U149" s="30">
        <f t="shared" si="19"/>
        <v>422.21</v>
      </c>
      <c r="V149" s="30">
        <f t="shared" si="19"/>
        <v>330.9</v>
      </c>
      <c r="W149" s="30">
        <f t="shared" si="19"/>
        <v>149.76999999999998</v>
      </c>
      <c r="X149" s="30">
        <f t="shared" si="19"/>
        <v>75.62</v>
      </c>
      <c r="Y149" s="30">
        <f t="shared" si="19"/>
        <v>242.96</v>
      </c>
      <c r="Z149" s="30">
        <f t="shared" si="19"/>
        <v>2.35</v>
      </c>
      <c r="AA149" s="30">
        <f t="shared" si="19"/>
        <v>60</v>
      </c>
      <c r="AB149" s="30">
        <f t="shared" si="19"/>
        <v>37.5</v>
      </c>
      <c r="AC149" s="30">
        <f t="shared" si="19"/>
        <v>67</v>
      </c>
      <c r="AD149" s="30">
        <f t="shared" si="19"/>
        <v>1.42</v>
      </c>
      <c r="AE149" s="30">
        <f t="shared" si="19"/>
        <v>0.25</v>
      </c>
      <c r="AF149" s="30">
        <f t="shared" si="19"/>
        <v>0.21</v>
      </c>
      <c r="AG149" s="30">
        <f t="shared" si="19"/>
        <v>1.08</v>
      </c>
      <c r="AH149" s="30">
        <f t="shared" si="19"/>
        <v>3.86</v>
      </c>
      <c r="AI149" s="30">
        <f t="shared" si="19"/>
        <v>0.52</v>
      </c>
      <c r="AJ149" s="14">
        <v>0</v>
      </c>
      <c r="AK149" s="14">
        <v>372.48</v>
      </c>
      <c r="AL149" s="14">
        <v>314.48</v>
      </c>
      <c r="AM149" s="14">
        <v>492.84</v>
      </c>
      <c r="AN149" s="14">
        <v>248.7</v>
      </c>
      <c r="AO149" s="14">
        <v>96.31</v>
      </c>
      <c r="AP149" s="14">
        <v>247.21</v>
      </c>
      <c r="AQ149" s="14">
        <v>115.9</v>
      </c>
      <c r="AR149" s="14">
        <v>382.66</v>
      </c>
      <c r="AS149" s="14">
        <v>298.48</v>
      </c>
      <c r="AT149" s="14">
        <v>436.29</v>
      </c>
      <c r="AU149" s="14">
        <v>485.12</v>
      </c>
      <c r="AV149" s="14">
        <v>163.51</v>
      </c>
      <c r="AW149" s="14">
        <v>513.82000000000005</v>
      </c>
      <c r="AX149" s="14">
        <v>1707.67</v>
      </c>
      <c r="AY149" s="14">
        <v>0</v>
      </c>
      <c r="AZ149" s="14">
        <v>558.82000000000005</v>
      </c>
      <c r="BA149" s="14">
        <v>339.23</v>
      </c>
      <c r="BB149" s="14">
        <v>266.61</v>
      </c>
      <c r="BC149" s="14">
        <v>180.73</v>
      </c>
      <c r="BD149" s="14">
        <v>0.27</v>
      </c>
      <c r="BE149" s="14">
        <v>0.12</v>
      </c>
      <c r="BF149" s="14">
        <v>7.0000000000000007E-2</v>
      </c>
      <c r="BG149" s="14">
        <v>0.15</v>
      </c>
      <c r="BH149" s="14">
        <v>0.17</v>
      </c>
      <c r="BI149" s="14">
        <v>0.8</v>
      </c>
      <c r="BJ149" s="14">
        <v>0</v>
      </c>
      <c r="BK149" s="14">
        <v>2.83</v>
      </c>
      <c r="BL149" s="14">
        <v>0</v>
      </c>
      <c r="BM149" s="14">
        <v>0.76</v>
      </c>
      <c r="BN149" s="14">
        <v>0</v>
      </c>
      <c r="BO149" s="14">
        <v>0</v>
      </c>
      <c r="BP149" s="14">
        <v>0</v>
      </c>
      <c r="BQ149" s="14">
        <v>0.15</v>
      </c>
      <c r="BR149" s="14">
        <v>0.23</v>
      </c>
      <c r="BS149" s="14">
        <v>3.09</v>
      </c>
      <c r="BT149" s="14">
        <v>0</v>
      </c>
      <c r="BU149" s="14">
        <v>0</v>
      </c>
      <c r="BV149" s="14">
        <v>1.34</v>
      </c>
      <c r="BW149" s="14">
        <v>0.03</v>
      </c>
      <c r="BX149" s="14">
        <v>0</v>
      </c>
      <c r="BY149" s="14">
        <v>0</v>
      </c>
      <c r="BZ149" s="14">
        <v>0</v>
      </c>
      <c r="CA149" s="14">
        <v>0</v>
      </c>
      <c r="CB149" s="14">
        <v>358.03</v>
      </c>
      <c r="CC149" s="11"/>
      <c r="CD149" s="11" t="e">
        <f>$I$149/#REF!*100</f>
        <v>#REF!</v>
      </c>
      <c r="CE149" s="14">
        <v>66.25</v>
      </c>
      <c r="CG149" s="14">
        <v>29.85</v>
      </c>
      <c r="CH149" s="14">
        <v>13.84</v>
      </c>
      <c r="CI149" s="14">
        <v>21.84</v>
      </c>
      <c r="CJ149" s="14">
        <v>2657.37</v>
      </c>
      <c r="CK149" s="14">
        <v>1140.44</v>
      </c>
      <c r="CL149" s="14">
        <v>1898.91</v>
      </c>
      <c r="CM149" s="14">
        <v>65.92</v>
      </c>
      <c r="CN149" s="14">
        <v>38.51</v>
      </c>
      <c r="CO149" s="14">
        <v>52.22</v>
      </c>
      <c r="CP149" s="14">
        <v>8.5</v>
      </c>
      <c r="CQ149" s="14">
        <v>0.5</v>
      </c>
    </row>
    <row r="150" spans="1:95" x14ac:dyDescent="0.25">
      <c r="B150" s="18" t="s">
        <v>157</v>
      </c>
    </row>
    <row r="151" spans="1:95" s="13" customFormat="1" x14ac:dyDescent="0.25">
      <c r="A151" s="19" t="str">
        <f>"-"</f>
        <v>-</v>
      </c>
      <c r="B151" s="20" t="s">
        <v>192</v>
      </c>
      <c r="C151" s="43" t="str">
        <f>"100"</f>
        <v>100</v>
      </c>
      <c r="D151" s="21">
        <v>0.5</v>
      </c>
      <c r="E151" s="21">
        <v>0</v>
      </c>
      <c r="F151" s="21">
        <v>0.1</v>
      </c>
      <c r="G151" s="21">
        <v>0</v>
      </c>
      <c r="H151" s="21">
        <v>10.3</v>
      </c>
      <c r="I151" s="52">
        <v>43.239999999999995</v>
      </c>
      <c r="J151" s="21">
        <v>0</v>
      </c>
      <c r="K151" s="21">
        <v>0</v>
      </c>
      <c r="L151" s="21">
        <v>0</v>
      </c>
      <c r="M151" s="21">
        <v>0</v>
      </c>
      <c r="N151" s="21">
        <v>9.9</v>
      </c>
      <c r="O151" s="21">
        <v>0.2</v>
      </c>
      <c r="P151" s="21">
        <v>0.2</v>
      </c>
      <c r="Q151" s="21">
        <v>0</v>
      </c>
      <c r="R151" s="21">
        <v>0</v>
      </c>
      <c r="S151" s="21">
        <v>0.5</v>
      </c>
      <c r="T151" s="21">
        <v>0.3</v>
      </c>
      <c r="U151" s="21">
        <v>6</v>
      </c>
      <c r="V151" s="21">
        <v>120</v>
      </c>
      <c r="W151" s="21">
        <v>7</v>
      </c>
      <c r="X151" s="21">
        <v>4</v>
      </c>
      <c r="Y151" s="21">
        <v>7</v>
      </c>
      <c r="Z151" s="21">
        <v>1.4</v>
      </c>
      <c r="AA151" s="21">
        <v>0</v>
      </c>
      <c r="AB151" s="21">
        <v>0</v>
      </c>
      <c r="AC151" s="21">
        <v>0</v>
      </c>
      <c r="AD151" s="21">
        <v>0.1</v>
      </c>
      <c r="AE151" s="21">
        <v>0.01</v>
      </c>
      <c r="AF151" s="21">
        <v>0.01</v>
      </c>
      <c r="AG151" s="21">
        <v>0.1</v>
      </c>
      <c r="AH151" s="21">
        <v>0.2</v>
      </c>
      <c r="AI151" s="21">
        <v>2</v>
      </c>
      <c r="AJ151" s="13">
        <v>0.2</v>
      </c>
      <c r="AK151" s="13">
        <v>8</v>
      </c>
      <c r="AL151" s="13">
        <v>10</v>
      </c>
      <c r="AM151" s="13">
        <v>14</v>
      </c>
      <c r="AN151" s="13">
        <v>14</v>
      </c>
      <c r="AO151" s="13">
        <v>2</v>
      </c>
      <c r="AP151" s="13">
        <v>8</v>
      </c>
      <c r="AQ151" s="13">
        <v>2</v>
      </c>
      <c r="AR151" s="13">
        <v>7</v>
      </c>
      <c r="AS151" s="13">
        <v>13</v>
      </c>
      <c r="AT151" s="13">
        <v>8</v>
      </c>
      <c r="AU151" s="13">
        <v>58</v>
      </c>
      <c r="AV151" s="13">
        <v>5</v>
      </c>
      <c r="AW151" s="13">
        <v>11</v>
      </c>
      <c r="AX151" s="13">
        <v>32</v>
      </c>
      <c r="AY151" s="13">
        <v>0</v>
      </c>
      <c r="AZ151" s="13">
        <v>10</v>
      </c>
      <c r="BA151" s="13">
        <v>12</v>
      </c>
      <c r="BB151" s="13">
        <v>5</v>
      </c>
      <c r="BC151" s="13">
        <v>4</v>
      </c>
      <c r="BD151" s="13">
        <v>0</v>
      </c>
      <c r="BE151" s="13">
        <v>0</v>
      </c>
      <c r="BF151" s="13">
        <v>0</v>
      </c>
      <c r="BG151" s="13">
        <v>0</v>
      </c>
      <c r="BH151" s="13">
        <v>0</v>
      </c>
      <c r="BI151" s="13">
        <v>0</v>
      </c>
      <c r="BJ151" s="13">
        <v>0</v>
      </c>
      <c r="BK151" s="13">
        <v>0</v>
      </c>
      <c r="BL151" s="13">
        <v>0</v>
      </c>
      <c r="BM151" s="13">
        <v>0</v>
      </c>
      <c r="BN151" s="13">
        <v>0</v>
      </c>
      <c r="BO151" s="13">
        <v>0</v>
      </c>
      <c r="BP151" s="13">
        <v>0</v>
      </c>
      <c r="BQ151" s="13">
        <v>0</v>
      </c>
      <c r="BR151" s="13">
        <v>0</v>
      </c>
      <c r="BS151" s="13">
        <v>0</v>
      </c>
      <c r="BT151" s="13">
        <v>0</v>
      </c>
      <c r="BU151" s="13">
        <v>0</v>
      </c>
      <c r="BV151" s="13">
        <v>0</v>
      </c>
      <c r="BW151" s="13">
        <v>0</v>
      </c>
      <c r="BX151" s="13">
        <v>0</v>
      </c>
      <c r="BY151" s="13">
        <v>0</v>
      </c>
      <c r="BZ151" s="13">
        <v>0</v>
      </c>
      <c r="CA151" s="13">
        <v>0</v>
      </c>
      <c r="CB151" s="13">
        <v>88.1</v>
      </c>
      <c r="CC151" s="22"/>
      <c r="CD151" s="22"/>
      <c r="CE151" s="13">
        <v>0</v>
      </c>
      <c r="CG151" s="13">
        <v>2</v>
      </c>
      <c r="CH151" s="13">
        <v>2</v>
      </c>
      <c r="CI151" s="13">
        <v>2</v>
      </c>
      <c r="CJ151" s="13">
        <v>200</v>
      </c>
      <c r="CK151" s="13">
        <v>91</v>
      </c>
      <c r="CL151" s="13">
        <v>145.5</v>
      </c>
      <c r="CM151" s="13">
        <v>0.3</v>
      </c>
      <c r="CN151" s="13">
        <v>0.3</v>
      </c>
      <c r="CO151" s="13">
        <v>0.3</v>
      </c>
      <c r="CP151" s="13">
        <v>0</v>
      </c>
      <c r="CQ151" s="13">
        <v>0</v>
      </c>
    </row>
    <row r="152" spans="1:95" s="14" customFormat="1" x14ac:dyDescent="0.25">
      <c r="A152" s="28"/>
      <c r="B152" s="29" t="s">
        <v>156</v>
      </c>
      <c r="C152" s="44">
        <v>100</v>
      </c>
      <c r="D152" s="30">
        <v>0.5</v>
      </c>
      <c r="E152" s="30">
        <v>0</v>
      </c>
      <c r="F152" s="30">
        <v>0.1</v>
      </c>
      <c r="G152" s="30">
        <v>0</v>
      </c>
      <c r="H152" s="30">
        <v>10.3</v>
      </c>
      <c r="I152" s="53">
        <v>43.24</v>
      </c>
      <c r="J152" s="30">
        <v>0</v>
      </c>
      <c r="K152" s="30">
        <v>0</v>
      </c>
      <c r="L152" s="30">
        <v>0</v>
      </c>
      <c r="M152" s="30">
        <v>0</v>
      </c>
      <c r="N152" s="30">
        <v>9.9</v>
      </c>
      <c r="O152" s="30">
        <v>0.2</v>
      </c>
      <c r="P152" s="30">
        <v>0.2</v>
      </c>
      <c r="Q152" s="30">
        <v>0</v>
      </c>
      <c r="R152" s="30">
        <v>0</v>
      </c>
      <c r="S152" s="30">
        <v>0.5</v>
      </c>
      <c r="T152" s="30">
        <v>0.3</v>
      </c>
      <c r="U152" s="30">
        <v>6</v>
      </c>
      <c r="V152" s="30">
        <v>120</v>
      </c>
      <c r="W152" s="30">
        <v>7</v>
      </c>
      <c r="X152" s="30">
        <v>4</v>
      </c>
      <c r="Y152" s="30">
        <v>7</v>
      </c>
      <c r="Z152" s="30">
        <v>1.4</v>
      </c>
      <c r="AA152" s="30">
        <v>0</v>
      </c>
      <c r="AB152" s="30">
        <v>0</v>
      </c>
      <c r="AC152" s="30">
        <v>0</v>
      </c>
      <c r="AD152" s="30">
        <v>0.1</v>
      </c>
      <c r="AE152" s="30">
        <v>0.01</v>
      </c>
      <c r="AF152" s="30">
        <v>0.01</v>
      </c>
      <c r="AG152" s="30">
        <v>0.1</v>
      </c>
      <c r="AH152" s="30">
        <v>0.2</v>
      </c>
      <c r="AI152" s="30">
        <v>2</v>
      </c>
      <c r="AJ152" s="14">
        <v>0.2</v>
      </c>
      <c r="AK152" s="14">
        <v>8</v>
      </c>
      <c r="AL152" s="14">
        <v>10</v>
      </c>
      <c r="AM152" s="14">
        <v>14</v>
      </c>
      <c r="AN152" s="14">
        <v>14</v>
      </c>
      <c r="AO152" s="14">
        <v>2</v>
      </c>
      <c r="AP152" s="14">
        <v>8</v>
      </c>
      <c r="AQ152" s="14">
        <v>2</v>
      </c>
      <c r="AR152" s="14">
        <v>7</v>
      </c>
      <c r="AS152" s="14">
        <v>13</v>
      </c>
      <c r="AT152" s="14">
        <v>8</v>
      </c>
      <c r="AU152" s="14">
        <v>58</v>
      </c>
      <c r="AV152" s="14">
        <v>5</v>
      </c>
      <c r="AW152" s="14">
        <v>11</v>
      </c>
      <c r="AX152" s="14">
        <v>32</v>
      </c>
      <c r="AY152" s="14">
        <v>0</v>
      </c>
      <c r="AZ152" s="14">
        <v>10</v>
      </c>
      <c r="BA152" s="14">
        <v>12</v>
      </c>
      <c r="BB152" s="14">
        <v>5</v>
      </c>
      <c r="BC152" s="14">
        <v>4</v>
      </c>
      <c r="BD152" s="14">
        <v>0</v>
      </c>
      <c r="BE152" s="14">
        <v>0</v>
      </c>
      <c r="BF152" s="14">
        <v>0</v>
      </c>
      <c r="BG152" s="14">
        <v>0</v>
      </c>
      <c r="BH152" s="14">
        <v>0</v>
      </c>
      <c r="BI152" s="14">
        <v>0</v>
      </c>
      <c r="BJ152" s="14">
        <v>0</v>
      </c>
      <c r="BK152" s="14">
        <v>0</v>
      </c>
      <c r="BL152" s="14">
        <v>0</v>
      </c>
      <c r="BM152" s="14">
        <v>0</v>
      </c>
      <c r="BN152" s="14">
        <v>0</v>
      </c>
      <c r="BO152" s="14">
        <v>0</v>
      </c>
      <c r="BP152" s="14">
        <v>0</v>
      </c>
      <c r="BQ152" s="14">
        <v>0</v>
      </c>
      <c r="BR152" s="14">
        <v>0</v>
      </c>
      <c r="BS152" s="14">
        <v>0</v>
      </c>
      <c r="BT152" s="14">
        <v>0</v>
      </c>
      <c r="BU152" s="14">
        <v>0</v>
      </c>
      <c r="BV152" s="14">
        <v>0</v>
      </c>
      <c r="BW152" s="14">
        <v>0</v>
      </c>
      <c r="BX152" s="14">
        <v>0</v>
      </c>
      <c r="BY152" s="14">
        <v>0</v>
      </c>
      <c r="BZ152" s="14">
        <v>0</v>
      </c>
      <c r="CA152" s="14">
        <v>0</v>
      </c>
      <c r="CB152" s="14">
        <v>88.1</v>
      </c>
      <c r="CC152" s="11"/>
      <c r="CD152" s="11" t="e">
        <f>$I$152/#REF!*100</f>
        <v>#REF!</v>
      </c>
      <c r="CE152" s="14">
        <v>0</v>
      </c>
      <c r="CG152" s="14">
        <v>2</v>
      </c>
      <c r="CH152" s="14">
        <v>2</v>
      </c>
      <c r="CI152" s="14">
        <v>2</v>
      </c>
      <c r="CJ152" s="14">
        <v>200</v>
      </c>
      <c r="CK152" s="14">
        <v>91</v>
      </c>
      <c r="CL152" s="14">
        <v>145.5</v>
      </c>
      <c r="CM152" s="14">
        <v>0.3</v>
      </c>
      <c r="CN152" s="14">
        <v>0.3</v>
      </c>
      <c r="CO152" s="14">
        <v>0.3</v>
      </c>
      <c r="CP152" s="14">
        <v>0</v>
      </c>
      <c r="CQ152" s="14">
        <v>0</v>
      </c>
    </row>
    <row r="153" spans="1:95" x14ac:dyDescent="0.25">
      <c r="B153" s="18" t="s">
        <v>109</v>
      </c>
    </row>
    <row r="154" spans="1:95" s="26" customFormat="1" x14ac:dyDescent="0.25">
      <c r="A154" s="23" t="str">
        <f>"-"</f>
        <v>-</v>
      </c>
      <c r="B154" s="24" t="s">
        <v>110</v>
      </c>
      <c r="C154" s="42" t="str">
        <f>"20"</f>
        <v>20</v>
      </c>
      <c r="D154" s="25">
        <v>1.32</v>
      </c>
      <c r="E154" s="25">
        <v>0</v>
      </c>
      <c r="F154" s="25">
        <v>0.13</v>
      </c>
      <c r="G154" s="25">
        <v>0.13</v>
      </c>
      <c r="H154" s="25">
        <v>9.3800000000000008</v>
      </c>
      <c r="I154" s="51">
        <v>44.780199999999994</v>
      </c>
      <c r="J154" s="25">
        <v>0</v>
      </c>
      <c r="K154" s="25">
        <v>0</v>
      </c>
      <c r="L154" s="25">
        <v>0</v>
      </c>
      <c r="M154" s="25">
        <v>0</v>
      </c>
      <c r="N154" s="25">
        <v>0.22</v>
      </c>
      <c r="O154" s="25">
        <v>9.1199999999999992</v>
      </c>
      <c r="P154" s="25">
        <v>0.04</v>
      </c>
      <c r="Q154" s="25">
        <v>0</v>
      </c>
      <c r="R154" s="25">
        <v>0</v>
      </c>
      <c r="S154" s="25">
        <v>0</v>
      </c>
      <c r="T154" s="25">
        <v>0.36</v>
      </c>
      <c r="U154" s="25">
        <v>0</v>
      </c>
      <c r="V154" s="25">
        <v>0</v>
      </c>
      <c r="W154" s="25">
        <v>0</v>
      </c>
      <c r="X154" s="25">
        <v>0</v>
      </c>
      <c r="Y154" s="25">
        <v>0</v>
      </c>
      <c r="Z154" s="25">
        <v>0</v>
      </c>
      <c r="AA154" s="25">
        <v>0</v>
      </c>
      <c r="AB154" s="25">
        <v>0</v>
      </c>
      <c r="AC154" s="25">
        <v>0</v>
      </c>
      <c r="AD154" s="25">
        <v>0</v>
      </c>
      <c r="AE154" s="25">
        <v>0</v>
      </c>
      <c r="AF154" s="25">
        <v>0</v>
      </c>
      <c r="AG154" s="25">
        <v>0</v>
      </c>
      <c r="AH154" s="25">
        <v>0</v>
      </c>
      <c r="AI154" s="25">
        <v>0</v>
      </c>
      <c r="AJ154" s="26">
        <v>0</v>
      </c>
      <c r="AK154" s="26">
        <v>63.86</v>
      </c>
      <c r="AL154" s="26">
        <v>66.47</v>
      </c>
      <c r="AM154" s="26">
        <v>101.79</v>
      </c>
      <c r="AN154" s="26">
        <v>33.76</v>
      </c>
      <c r="AO154" s="26">
        <v>20.010000000000002</v>
      </c>
      <c r="AP154" s="26">
        <v>40.020000000000003</v>
      </c>
      <c r="AQ154" s="26">
        <v>15.14</v>
      </c>
      <c r="AR154" s="26">
        <v>72.38</v>
      </c>
      <c r="AS154" s="26">
        <v>44.89</v>
      </c>
      <c r="AT154" s="26">
        <v>62.64</v>
      </c>
      <c r="AU154" s="26">
        <v>51.68</v>
      </c>
      <c r="AV154" s="26">
        <v>27.14</v>
      </c>
      <c r="AW154" s="26">
        <v>48.02</v>
      </c>
      <c r="AX154" s="26">
        <v>401.59</v>
      </c>
      <c r="AY154" s="26">
        <v>0</v>
      </c>
      <c r="AZ154" s="26">
        <v>130.85</v>
      </c>
      <c r="BA154" s="26">
        <v>56.9</v>
      </c>
      <c r="BB154" s="26">
        <v>37.76</v>
      </c>
      <c r="BC154" s="26">
        <v>29.93</v>
      </c>
      <c r="BD154" s="26">
        <v>0</v>
      </c>
      <c r="BE154" s="26">
        <v>0</v>
      </c>
      <c r="BF154" s="26">
        <v>0</v>
      </c>
      <c r="BG154" s="26">
        <v>0</v>
      </c>
      <c r="BH154" s="26">
        <v>0</v>
      </c>
      <c r="BI154" s="26">
        <v>0</v>
      </c>
      <c r="BJ154" s="26">
        <v>0</v>
      </c>
      <c r="BK154" s="26">
        <v>0.02</v>
      </c>
      <c r="BL154" s="26">
        <v>0</v>
      </c>
      <c r="BM154" s="26">
        <v>0</v>
      </c>
      <c r="BN154" s="26">
        <v>0</v>
      </c>
      <c r="BO154" s="26">
        <v>0</v>
      </c>
      <c r="BP154" s="26">
        <v>0</v>
      </c>
      <c r="BQ154" s="26">
        <v>0</v>
      </c>
      <c r="BR154" s="26">
        <v>0</v>
      </c>
      <c r="BS154" s="26">
        <v>0.01</v>
      </c>
      <c r="BT154" s="26">
        <v>0</v>
      </c>
      <c r="BU154" s="26">
        <v>0</v>
      </c>
      <c r="BV154" s="26">
        <v>0.06</v>
      </c>
      <c r="BW154" s="26">
        <v>0</v>
      </c>
      <c r="BX154" s="26">
        <v>0</v>
      </c>
      <c r="BY154" s="26">
        <v>0</v>
      </c>
      <c r="BZ154" s="26">
        <v>0</v>
      </c>
      <c r="CA154" s="26">
        <v>0</v>
      </c>
      <c r="CB154" s="26">
        <v>7.82</v>
      </c>
      <c r="CC154" s="27"/>
      <c r="CD154" s="27"/>
      <c r="CE154" s="26">
        <v>0</v>
      </c>
      <c r="CG154" s="26">
        <v>0</v>
      </c>
      <c r="CH154" s="26">
        <v>0</v>
      </c>
      <c r="CI154" s="26">
        <v>0</v>
      </c>
      <c r="CJ154" s="26">
        <v>380</v>
      </c>
      <c r="CK154" s="26">
        <v>146.4</v>
      </c>
      <c r="CL154" s="26">
        <v>263.2</v>
      </c>
      <c r="CM154" s="26">
        <v>3.04</v>
      </c>
      <c r="CN154" s="26">
        <v>3.04</v>
      </c>
      <c r="CO154" s="26">
        <v>3.04</v>
      </c>
      <c r="CP154" s="26">
        <v>0</v>
      </c>
      <c r="CQ154" s="26">
        <v>0</v>
      </c>
    </row>
    <row r="155" spans="1:95" s="26" customFormat="1" x14ac:dyDescent="0.25">
      <c r="A155" s="23" t="str">
        <f>"-"</f>
        <v>-</v>
      </c>
      <c r="B155" s="24" t="s">
        <v>111</v>
      </c>
      <c r="C155" s="42" t="str">
        <f>"20"</f>
        <v>20</v>
      </c>
      <c r="D155" s="25">
        <v>1.32</v>
      </c>
      <c r="E155" s="25">
        <v>0</v>
      </c>
      <c r="F155" s="25">
        <v>0.24</v>
      </c>
      <c r="G155" s="25">
        <v>0.24</v>
      </c>
      <c r="H155" s="25">
        <v>8.34</v>
      </c>
      <c r="I155" s="51">
        <v>38.676000000000002</v>
      </c>
      <c r="J155" s="25">
        <v>0.04</v>
      </c>
      <c r="K155" s="25">
        <v>0</v>
      </c>
      <c r="L155" s="25">
        <v>0</v>
      </c>
      <c r="M155" s="25">
        <v>0</v>
      </c>
      <c r="N155" s="25">
        <v>0.24</v>
      </c>
      <c r="O155" s="25">
        <v>6.44</v>
      </c>
      <c r="P155" s="25">
        <v>1.66</v>
      </c>
      <c r="Q155" s="25">
        <v>0</v>
      </c>
      <c r="R155" s="25">
        <v>0</v>
      </c>
      <c r="S155" s="25">
        <v>0.2</v>
      </c>
      <c r="T155" s="25">
        <v>0.5</v>
      </c>
      <c r="U155" s="25">
        <v>122</v>
      </c>
      <c r="V155" s="25">
        <v>49</v>
      </c>
      <c r="W155" s="25">
        <v>7</v>
      </c>
      <c r="X155" s="25">
        <v>9.4</v>
      </c>
      <c r="Y155" s="25">
        <v>31.6</v>
      </c>
      <c r="Z155" s="25">
        <v>0.78</v>
      </c>
      <c r="AA155" s="25">
        <v>0</v>
      </c>
      <c r="AB155" s="25">
        <v>1</v>
      </c>
      <c r="AC155" s="25">
        <v>0.2</v>
      </c>
      <c r="AD155" s="25">
        <v>0.28000000000000003</v>
      </c>
      <c r="AE155" s="25">
        <v>0.04</v>
      </c>
      <c r="AF155" s="25">
        <v>0.02</v>
      </c>
      <c r="AG155" s="25">
        <v>0.14000000000000001</v>
      </c>
      <c r="AH155" s="25">
        <v>0.4</v>
      </c>
      <c r="AI155" s="25">
        <v>0</v>
      </c>
      <c r="AJ155" s="26">
        <v>0</v>
      </c>
      <c r="AK155" s="26">
        <v>64.400000000000006</v>
      </c>
      <c r="AL155" s="26">
        <v>49.6</v>
      </c>
      <c r="AM155" s="26">
        <v>85.4</v>
      </c>
      <c r="AN155" s="26">
        <v>44.6</v>
      </c>
      <c r="AO155" s="26">
        <v>18.600000000000001</v>
      </c>
      <c r="AP155" s="26">
        <v>39.6</v>
      </c>
      <c r="AQ155" s="26">
        <v>16</v>
      </c>
      <c r="AR155" s="26">
        <v>74.2</v>
      </c>
      <c r="AS155" s="26">
        <v>59.4</v>
      </c>
      <c r="AT155" s="26">
        <v>58.2</v>
      </c>
      <c r="AU155" s="26">
        <v>92.8</v>
      </c>
      <c r="AV155" s="26">
        <v>24.8</v>
      </c>
      <c r="AW155" s="26">
        <v>62</v>
      </c>
      <c r="AX155" s="26">
        <v>311.8</v>
      </c>
      <c r="AY155" s="26">
        <v>0</v>
      </c>
      <c r="AZ155" s="26">
        <v>105.2</v>
      </c>
      <c r="BA155" s="26">
        <v>58.2</v>
      </c>
      <c r="BB155" s="26">
        <v>36</v>
      </c>
      <c r="BC155" s="26">
        <v>26</v>
      </c>
      <c r="BD155" s="26">
        <v>0</v>
      </c>
      <c r="BE155" s="26">
        <v>0</v>
      </c>
      <c r="BF155" s="26">
        <v>0</v>
      </c>
      <c r="BG155" s="26">
        <v>0</v>
      </c>
      <c r="BH155" s="26">
        <v>0</v>
      </c>
      <c r="BI155" s="26">
        <v>0</v>
      </c>
      <c r="BJ155" s="26">
        <v>0</v>
      </c>
      <c r="BK155" s="26">
        <v>0.03</v>
      </c>
      <c r="BL155" s="26">
        <v>0</v>
      </c>
      <c r="BM155" s="26">
        <v>0</v>
      </c>
      <c r="BN155" s="26">
        <v>0</v>
      </c>
      <c r="BO155" s="26">
        <v>0</v>
      </c>
      <c r="BP155" s="26">
        <v>0</v>
      </c>
      <c r="BQ155" s="26">
        <v>0</v>
      </c>
      <c r="BR155" s="26">
        <v>0</v>
      </c>
      <c r="BS155" s="26">
        <v>0.02</v>
      </c>
      <c r="BT155" s="26">
        <v>0</v>
      </c>
      <c r="BU155" s="26">
        <v>0</v>
      </c>
      <c r="BV155" s="26">
        <v>0.1</v>
      </c>
      <c r="BW155" s="26">
        <v>0.02</v>
      </c>
      <c r="BX155" s="26">
        <v>0</v>
      </c>
      <c r="BY155" s="26">
        <v>0</v>
      </c>
      <c r="BZ155" s="26">
        <v>0</v>
      </c>
      <c r="CA155" s="26">
        <v>0</v>
      </c>
      <c r="CB155" s="26">
        <v>9.4</v>
      </c>
      <c r="CC155" s="27"/>
      <c r="CD155" s="27"/>
      <c r="CE155" s="26">
        <v>0.17</v>
      </c>
      <c r="CG155" s="26">
        <v>1</v>
      </c>
      <c r="CH155" s="26">
        <v>1</v>
      </c>
      <c r="CI155" s="26">
        <v>1</v>
      </c>
      <c r="CJ155" s="26">
        <v>190</v>
      </c>
      <c r="CK155" s="26">
        <v>73.2</v>
      </c>
      <c r="CL155" s="26">
        <v>131.6</v>
      </c>
      <c r="CM155" s="26">
        <v>1.9</v>
      </c>
      <c r="CN155" s="26">
        <v>1.58</v>
      </c>
      <c r="CO155" s="26">
        <v>1.74</v>
      </c>
      <c r="CP155" s="26">
        <v>0</v>
      </c>
      <c r="CQ155" s="26">
        <v>0</v>
      </c>
    </row>
    <row r="156" spans="1:95" s="26" customFormat="1" x14ac:dyDescent="0.25">
      <c r="A156" s="23" t="str">
        <f>"6/10"</f>
        <v>6/10</v>
      </c>
      <c r="B156" s="24" t="s">
        <v>112</v>
      </c>
      <c r="C156" s="42" t="s">
        <v>170</v>
      </c>
      <c r="D156" s="25">
        <v>0.92</v>
      </c>
      <c r="E156" s="25">
        <v>0</v>
      </c>
      <c r="F156" s="25">
        <v>0.05</v>
      </c>
      <c r="G156" s="25">
        <v>0.05</v>
      </c>
      <c r="H156" s="25">
        <v>20.86</v>
      </c>
      <c r="I156" s="51">
        <v>78.839027999999999</v>
      </c>
      <c r="J156" s="25">
        <v>0.02</v>
      </c>
      <c r="K156" s="25">
        <v>0</v>
      </c>
      <c r="L156" s="25">
        <v>0</v>
      </c>
      <c r="M156" s="25">
        <v>0</v>
      </c>
      <c r="N156" s="25">
        <v>17.27</v>
      </c>
      <c r="O156" s="25">
        <v>0.51</v>
      </c>
      <c r="P156" s="25">
        <v>3.08</v>
      </c>
      <c r="Q156" s="25">
        <v>0</v>
      </c>
      <c r="R156" s="25">
        <v>0</v>
      </c>
      <c r="S156" s="25">
        <v>0.27</v>
      </c>
      <c r="T156" s="25">
        <v>0.73</v>
      </c>
      <c r="U156" s="25">
        <v>3.12</v>
      </c>
      <c r="V156" s="25">
        <v>306.24</v>
      </c>
      <c r="W156" s="25">
        <v>28.2</v>
      </c>
      <c r="X156" s="25">
        <v>17.96</v>
      </c>
      <c r="Y156" s="25">
        <v>24.44</v>
      </c>
      <c r="Z156" s="25">
        <v>0.57999999999999996</v>
      </c>
      <c r="AA156" s="25">
        <v>0</v>
      </c>
      <c r="AB156" s="25">
        <v>567</v>
      </c>
      <c r="AC156" s="25">
        <v>104.94</v>
      </c>
      <c r="AD156" s="25">
        <v>0.99</v>
      </c>
      <c r="AE156" s="25">
        <v>0.02</v>
      </c>
      <c r="AF156" s="25">
        <v>0.03</v>
      </c>
      <c r="AG156" s="25">
        <v>0.46</v>
      </c>
      <c r="AH156" s="25">
        <v>0.7</v>
      </c>
      <c r="AI156" s="25">
        <v>0.28999999999999998</v>
      </c>
      <c r="AJ156" s="26">
        <v>0</v>
      </c>
      <c r="AK156" s="26">
        <v>0.01</v>
      </c>
      <c r="AL156" s="26">
        <v>0.01</v>
      </c>
      <c r="AM156" s="26">
        <v>0.01</v>
      </c>
      <c r="AN156" s="26">
        <v>0.02</v>
      </c>
      <c r="AO156" s="26">
        <v>0</v>
      </c>
      <c r="AP156" s="26">
        <v>0.01</v>
      </c>
      <c r="AQ156" s="26">
        <v>0</v>
      </c>
      <c r="AR156" s="26">
        <v>0.01</v>
      </c>
      <c r="AS156" s="26">
        <v>0.01</v>
      </c>
      <c r="AT156" s="26">
        <v>0.01</v>
      </c>
      <c r="AU156" s="26">
        <v>0.05</v>
      </c>
      <c r="AV156" s="26">
        <v>0</v>
      </c>
      <c r="AW156" s="26">
        <v>0.01</v>
      </c>
      <c r="AX156" s="26">
        <v>0.02</v>
      </c>
      <c r="AY156" s="26">
        <v>0</v>
      </c>
      <c r="AZ156" s="26">
        <v>0.01</v>
      </c>
      <c r="BA156" s="26">
        <v>0.01</v>
      </c>
      <c r="BB156" s="26">
        <v>0.01</v>
      </c>
      <c r="BC156" s="26">
        <v>0</v>
      </c>
      <c r="BD156" s="26">
        <v>0</v>
      </c>
      <c r="BE156" s="26">
        <v>0</v>
      </c>
      <c r="BF156" s="26">
        <v>0</v>
      </c>
      <c r="BG156" s="26">
        <v>0</v>
      </c>
      <c r="BH156" s="26">
        <v>0</v>
      </c>
      <c r="BI156" s="26">
        <v>0</v>
      </c>
      <c r="BJ156" s="26">
        <v>0</v>
      </c>
      <c r="BK156" s="26">
        <v>0</v>
      </c>
      <c r="BL156" s="26">
        <v>0</v>
      </c>
      <c r="BM156" s="26">
        <v>0</v>
      </c>
      <c r="BN156" s="26">
        <v>0</v>
      </c>
      <c r="BO156" s="26">
        <v>0</v>
      </c>
      <c r="BP156" s="26">
        <v>0</v>
      </c>
      <c r="BQ156" s="26">
        <v>0</v>
      </c>
      <c r="BR156" s="26">
        <v>0</v>
      </c>
      <c r="BS156" s="26">
        <v>0.01</v>
      </c>
      <c r="BT156" s="26">
        <v>0</v>
      </c>
      <c r="BU156" s="26">
        <v>0</v>
      </c>
      <c r="BV156" s="26">
        <v>0.01</v>
      </c>
      <c r="BW156" s="26">
        <v>0</v>
      </c>
      <c r="BX156" s="26">
        <v>0</v>
      </c>
      <c r="BY156" s="26">
        <v>0</v>
      </c>
      <c r="BZ156" s="26">
        <v>0</v>
      </c>
      <c r="CA156" s="26">
        <v>0</v>
      </c>
      <c r="CB156" s="26">
        <v>192.61</v>
      </c>
      <c r="CC156" s="27"/>
      <c r="CD156" s="27"/>
      <c r="CE156" s="26">
        <v>94.5</v>
      </c>
      <c r="CG156" s="26">
        <v>3.95</v>
      </c>
      <c r="CH156" s="26">
        <v>3.95</v>
      </c>
      <c r="CI156" s="26">
        <v>3.95</v>
      </c>
      <c r="CJ156" s="26">
        <v>454.5</v>
      </c>
      <c r="CK156" s="26">
        <v>172.98</v>
      </c>
      <c r="CL156" s="26">
        <v>313.74</v>
      </c>
      <c r="CM156" s="26">
        <v>41.94</v>
      </c>
      <c r="CN156" s="26">
        <v>24.93</v>
      </c>
      <c r="CO156" s="26">
        <v>33.44</v>
      </c>
      <c r="CP156" s="26">
        <v>9</v>
      </c>
      <c r="CQ156" s="26">
        <v>0</v>
      </c>
    </row>
    <row r="157" spans="1:95" s="26" customFormat="1" ht="31.5" x14ac:dyDescent="0.25">
      <c r="A157" s="23" t="str">
        <f>"11/2"</f>
        <v>11/2</v>
      </c>
      <c r="B157" s="24" t="s">
        <v>145</v>
      </c>
      <c r="C157" s="42" t="str">
        <f>"180"</f>
        <v>180</v>
      </c>
      <c r="D157" s="25">
        <v>1.55</v>
      </c>
      <c r="E157" s="25">
        <v>5.86</v>
      </c>
      <c r="F157" s="25">
        <v>3.41</v>
      </c>
      <c r="G157" s="25">
        <v>3.88</v>
      </c>
      <c r="H157" s="25">
        <v>12.36</v>
      </c>
      <c r="I157" s="51">
        <v>85.052559599999995</v>
      </c>
      <c r="J157" s="25">
        <v>0.51</v>
      </c>
      <c r="K157" s="25">
        <v>2.34</v>
      </c>
      <c r="L157" s="25">
        <v>0</v>
      </c>
      <c r="M157" s="25">
        <v>0</v>
      </c>
      <c r="N157" s="25">
        <v>1.53</v>
      </c>
      <c r="O157" s="25">
        <v>9.5500000000000007</v>
      </c>
      <c r="P157" s="25">
        <v>1.28</v>
      </c>
      <c r="Q157" s="25">
        <v>0</v>
      </c>
      <c r="R157" s="25">
        <v>0</v>
      </c>
      <c r="S157" s="25">
        <v>0.21</v>
      </c>
      <c r="T157" s="25">
        <v>1.51</v>
      </c>
      <c r="U157" s="25">
        <v>264.06</v>
      </c>
      <c r="V157" s="25">
        <v>307.01</v>
      </c>
      <c r="W157" s="25">
        <v>12</v>
      </c>
      <c r="X157" s="25">
        <v>16.260000000000002</v>
      </c>
      <c r="Y157" s="25">
        <v>45.18</v>
      </c>
      <c r="Z157" s="25">
        <v>0.61</v>
      </c>
      <c r="AA157" s="25">
        <v>0</v>
      </c>
      <c r="AB157" s="25">
        <v>702.43</v>
      </c>
      <c r="AC157" s="25">
        <v>146.16</v>
      </c>
      <c r="AD157" s="25">
        <v>1.72</v>
      </c>
      <c r="AE157" s="25">
        <v>0.06</v>
      </c>
      <c r="AF157" s="25">
        <v>0.04</v>
      </c>
      <c r="AG157" s="25">
        <v>0.69</v>
      </c>
      <c r="AH157" s="25">
        <v>1.22</v>
      </c>
      <c r="AI157" s="25">
        <v>4.82</v>
      </c>
      <c r="AJ157" s="26">
        <v>0</v>
      </c>
      <c r="AK157" s="26">
        <v>30.86</v>
      </c>
      <c r="AL157" s="26">
        <v>35.97</v>
      </c>
      <c r="AM157" s="26">
        <v>47.99</v>
      </c>
      <c r="AN157" s="26">
        <v>45.82</v>
      </c>
      <c r="AO157" s="26">
        <v>10.36</v>
      </c>
      <c r="AP157" s="26">
        <v>31.71</v>
      </c>
      <c r="AQ157" s="26">
        <v>14.59</v>
      </c>
      <c r="AR157" s="26">
        <v>40.200000000000003</v>
      </c>
      <c r="AS157" s="26">
        <v>43.52</v>
      </c>
      <c r="AT157" s="26">
        <v>93.47</v>
      </c>
      <c r="AU157" s="26">
        <v>64.64</v>
      </c>
      <c r="AV157" s="26">
        <v>13.14</v>
      </c>
      <c r="AW157" s="26">
        <v>32.590000000000003</v>
      </c>
      <c r="AX157" s="26">
        <v>235.97</v>
      </c>
      <c r="AY157" s="26">
        <v>0</v>
      </c>
      <c r="AZ157" s="26">
        <v>49.75</v>
      </c>
      <c r="BA157" s="26">
        <v>29.81</v>
      </c>
      <c r="BB157" s="26">
        <v>23.89</v>
      </c>
      <c r="BC157" s="26">
        <v>13.16</v>
      </c>
      <c r="BD157" s="26">
        <v>0</v>
      </c>
      <c r="BE157" s="26">
        <v>0</v>
      </c>
      <c r="BF157" s="26">
        <v>0</v>
      </c>
      <c r="BG157" s="26">
        <v>0</v>
      </c>
      <c r="BH157" s="26">
        <v>0</v>
      </c>
      <c r="BI157" s="26">
        <v>0</v>
      </c>
      <c r="BJ157" s="26">
        <v>0</v>
      </c>
      <c r="BK157" s="26">
        <v>0.24</v>
      </c>
      <c r="BL157" s="26">
        <v>0</v>
      </c>
      <c r="BM157" s="26">
        <v>0.14000000000000001</v>
      </c>
      <c r="BN157" s="26">
        <v>0.01</v>
      </c>
      <c r="BO157" s="26">
        <v>0.02</v>
      </c>
      <c r="BP157" s="26">
        <v>0</v>
      </c>
      <c r="BQ157" s="26">
        <v>0</v>
      </c>
      <c r="BR157" s="26">
        <v>0</v>
      </c>
      <c r="BS157" s="26">
        <v>0.83</v>
      </c>
      <c r="BT157" s="26">
        <v>0</v>
      </c>
      <c r="BU157" s="26">
        <v>0</v>
      </c>
      <c r="BV157" s="26">
        <v>2.1800000000000002</v>
      </c>
      <c r="BW157" s="26">
        <v>0</v>
      </c>
      <c r="BX157" s="26">
        <v>0</v>
      </c>
      <c r="BY157" s="26">
        <v>0</v>
      </c>
      <c r="BZ157" s="26">
        <v>0</v>
      </c>
      <c r="CA157" s="26">
        <v>0</v>
      </c>
      <c r="CB157" s="26">
        <v>197.32</v>
      </c>
      <c r="CC157" s="27"/>
      <c r="CD157" s="27"/>
      <c r="CE157" s="26">
        <v>117.07</v>
      </c>
      <c r="CG157" s="26">
        <v>17.64</v>
      </c>
      <c r="CH157" s="26">
        <v>11.25</v>
      </c>
      <c r="CI157" s="26">
        <v>14.45</v>
      </c>
      <c r="CJ157" s="26">
        <v>655.29999999999995</v>
      </c>
      <c r="CK157" s="26">
        <v>347.71</v>
      </c>
      <c r="CL157" s="26">
        <v>501.5</v>
      </c>
      <c r="CM157" s="26">
        <v>33.78</v>
      </c>
      <c r="CN157" s="26">
        <v>16.55</v>
      </c>
      <c r="CO157" s="26">
        <v>25.17</v>
      </c>
      <c r="CP157" s="26">
        <v>0</v>
      </c>
      <c r="CQ157" s="26">
        <v>0.36</v>
      </c>
    </row>
    <row r="158" spans="1:95" s="26" customFormat="1" ht="31.5" x14ac:dyDescent="0.25">
      <c r="A158" s="23" t="str">
        <f>"46/3"</f>
        <v>46/3</v>
      </c>
      <c r="B158" s="24" t="s">
        <v>133</v>
      </c>
      <c r="C158" s="42" t="s">
        <v>176</v>
      </c>
      <c r="D158" s="25">
        <v>5.3</v>
      </c>
      <c r="E158" s="25">
        <v>0.03</v>
      </c>
      <c r="F158" s="25">
        <v>2.98</v>
      </c>
      <c r="G158" s="25">
        <v>0.66</v>
      </c>
      <c r="H158" s="25">
        <v>34.11</v>
      </c>
      <c r="I158" s="51">
        <v>183.94017449999998</v>
      </c>
      <c r="J158" s="25">
        <v>1.87</v>
      </c>
      <c r="K158" s="25">
        <v>0.08</v>
      </c>
      <c r="L158" s="25">
        <v>0</v>
      </c>
      <c r="M158" s="25">
        <v>0</v>
      </c>
      <c r="N158" s="25">
        <v>0.97</v>
      </c>
      <c r="O158" s="25">
        <v>31.42</v>
      </c>
      <c r="P158" s="25">
        <v>1.72</v>
      </c>
      <c r="Q158" s="25">
        <v>0</v>
      </c>
      <c r="R158" s="25">
        <v>0</v>
      </c>
      <c r="S158" s="25">
        <v>0</v>
      </c>
      <c r="T158" s="25">
        <v>0.68</v>
      </c>
      <c r="U158" s="25">
        <v>147.26</v>
      </c>
      <c r="V158" s="25">
        <v>56.22</v>
      </c>
      <c r="W158" s="25">
        <v>10.53</v>
      </c>
      <c r="X158" s="25">
        <v>7.17</v>
      </c>
      <c r="Y158" s="25">
        <v>39.83</v>
      </c>
      <c r="Z158" s="25">
        <v>0.73</v>
      </c>
      <c r="AA158" s="25">
        <v>9</v>
      </c>
      <c r="AB158" s="25">
        <v>9</v>
      </c>
      <c r="AC158" s="25">
        <v>16.88</v>
      </c>
      <c r="AD158" s="25">
        <v>0.8</v>
      </c>
      <c r="AE158" s="25">
        <v>0.06</v>
      </c>
      <c r="AF158" s="25">
        <v>0.02</v>
      </c>
      <c r="AG158" s="25">
        <v>0.49</v>
      </c>
      <c r="AH158" s="25">
        <v>1.49</v>
      </c>
      <c r="AI158" s="25">
        <v>0</v>
      </c>
      <c r="AJ158" s="26">
        <v>0</v>
      </c>
      <c r="AK158" s="26">
        <v>229.67</v>
      </c>
      <c r="AL158" s="26">
        <v>209.98</v>
      </c>
      <c r="AM158" s="26">
        <v>393.39</v>
      </c>
      <c r="AN158" s="26">
        <v>122.87</v>
      </c>
      <c r="AO158" s="26">
        <v>74.91</v>
      </c>
      <c r="AP158" s="26">
        <v>152.19</v>
      </c>
      <c r="AQ158" s="26">
        <v>49.94</v>
      </c>
      <c r="AR158" s="26">
        <v>244.06</v>
      </c>
      <c r="AS158" s="26">
        <v>161.38999999999999</v>
      </c>
      <c r="AT158" s="26">
        <v>194.59</v>
      </c>
      <c r="AU158" s="26">
        <v>166.92</v>
      </c>
      <c r="AV158" s="26">
        <v>98.07</v>
      </c>
      <c r="AW158" s="26">
        <v>170.55</v>
      </c>
      <c r="AX158" s="26">
        <v>1497.86</v>
      </c>
      <c r="AY158" s="26">
        <v>0</v>
      </c>
      <c r="AZ158" s="26">
        <v>471.98</v>
      </c>
      <c r="BA158" s="26">
        <v>244.48</v>
      </c>
      <c r="BB158" s="26">
        <v>122.77</v>
      </c>
      <c r="BC158" s="26">
        <v>97.19</v>
      </c>
      <c r="BD158" s="26">
        <v>0.09</v>
      </c>
      <c r="BE158" s="26">
        <v>0.04</v>
      </c>
      <c r="BF158" s="26">
        <v>0.02</v>
      </c>
      <c r="BG158" s="26">
        <v>0.05</v>
      </c>
      <c r="BH158" s="26">
        <v>0.06</v>
      </c>
      <c r="BI158" s="26">
        <v>0.26</v>
      </c>
      <c r="BJ158" s="26">
        <v>0</v>
      </c>
      <c r="BK158" s="26">
        <v>0.81</v>
      </c>
      <c r="BL158" s="26">
        <v>0</v>
      </c>
      <c r="BM158" s="26">
        <v>0.23</v>
      </c>
      <c r="BN158" s="26">
        <v>0</v>
      </c>
      <c r="BO158" s="26">
        <v>0</v>
      </c>
      <c r="BP158" s="26">
        <v>0</v>
      </c>
      <c r="BQ158" s="26">
        <v>0.05</v>
      </c>
      <c r="BR158" s="26">
        <v>0.08</v>
      </c>
      <c r="BS158" s="26">
        <v>0.6</v>
      </c>
      <c r="BT158" s="26">
        <v>0</v>
      </c>
      <c r="BU158" s="26">
        <v>0</v>
      </c>
      <c r="BV158" s="26">
        <v>0.24</v>
      </c>
      <c r="BW158" s="26">
        <v>0.01</v>
      </c>
      <c r="BX158" s="26">
        <v>0</v>
      </c>
      <c r="BY158" s="26">
        <v>0</v>
      </c>
      <c r="BZ158" s="26">
        <v>0</v>
      </c>
      <c r="CA158" s="26">
        <v>0</v>
      </c>
      <c r="CB158" s="26">
        <v>7.57</v>
      </c>
      <c r="CC158" s="27"/>
      <c r="CD158" s="27"/>
      <c r="CE158" s="26">
        <v>10.5</v>
      </c>
      <c r="CG158" s="26">
        <v>12.73</v>
      </c>
      <c r="CH158" s="26">
        <v>6.64</v>
      </c>
      <c r="CI158" s="26">
        <v>9.69</v>
      </c>
      <c r="CJ158" s="26">
        <v>295.86</v>
      </c>
      <c r="CK158" s="26">
        <v>292.32</v>
      </c>
      <c r="CL158" s="26">
        <v>294.08999999999997</v>
      </c>
      <c r="CM158" s="26">
        <v>7.49</v>
      </c>
      <c r="CN158" s="26">
        <v>3.81</v>
      </c>
      <c r="CO158" s="26">
        <v>5.65</v>
      </c>
      <c r="CP158" s="26">
        <v>0</v>
      </c>
      <c r="CQ158" s="26">
        <v>0.38</v>
      </c>
    </row>
    <row r="159" spans="1:95" s="13" customFormat="1" ht="21.75" customHeight="1" x14ac:dyDescent="0.25">
      <c r="A159" s="19" t="str">
        <f>"12/7"</f>
        <v>12/7</v>
      </c>
      <c r="B159" s="20" t="s">
        <v>146</v>
      </c>
      <c r="C159" s="43" t="str">
        <f>"70"</f>
        <v>70</v>
      </c>
      <c r="D159" s="21">
        <v>8.5399999999999991</v>
      </c>
      <c r="E159" s="21">
        <v>6.98</v>
      </c>
      <c r="F159" s="21">
        <v>4.47</v>
      </c>
      <c r="G159" s="21">
        <v>4.08</v>
      </c>
      <c r="H159" s="21">
        <v>9.84</v>
      </c>
      <c r="I159" s="52">
        <v>113.57746399999999</v>
      </c>
      <c r="J159" s="21">
        <v>0.64</v>
      </c>
      <c r="K159" s="21">
        <v>2.73</v>
      </c>
      <c r="L159" s="21">
        <v>0</v>
      </c>
      <c r="M159" s="21">
        <v>0</v>
      </c>
      <c r="N159" s="21">
        <v>0.32</v>
      </c>
      <c r="O159" s="21">
        <v>8.93</v>
      </c>
      <c r="P159" s="21">
        <v>0.59</v>
      </c>
      <c r="Q159" s="21">
        <v>0</v>
      </c>
      <c r="R159" s="21">
        <v>0</v>
      </c>
      <c r="S159" s="21">
        <v>7.0000000000000007E-2</v>
      </c>
      <c r="T159" s="21">
        <v>1.41</v>
      </c>
      <c r="U159" s="21">
        <v>175.57</v>
      </c>
      <c r="V159" s="21">
        <v>159.41999999999999</v>
      </c>
      <c r="W159" s="21">
        <v>22.49</v>
      </c>
      <c r="X159" s="21">
        <v>30.28</v>
      </c>
      <c r="Y159" s="21">
        <v>125.91</v>
      </c>
      <c r="Z159" s="21">
        <v>0.81</v>
      </c>
      <c r="AA159" s="21">
        <v>4.62</v>
      </c>
      <c r="AB159" s="21">
        <v>0.28000000000000003</v>
      </c>
      <c r="AC159" s="21">
        <v>4.68</v>
      </c>
      <c r="AD159" s="21">
        <v>2.1800000000000002</v>
      </c>
      <c r="AE159" s="21">
        <v>0.06</v>
      </c>
      <c r="AF159" s="21">
        <v>0.06</v>
      </c>
      <c r="AG159" s="21">
        <v>0.88</v>
      </c>
      <c r="AH159" s="21">
        <v>2.57</v>
      </c>
      <c r="AI159" s="21">
        <v>0.23</v>
      </c>
      <c r="AJ159" s="13">
        <v>0</v>
      </c>
      <c r="AK159" s="13">
        <v>43.93</v>
      </c>
      <c r="AL159" s="13">
        <v>45.73</v>
      </c>
      <c r="AM159" s="13">
        <v>70.02</v>
      </c>
      <c r="AN159" s="13">
        <v>23.22</v>
      </c>
      <c r="AO159" s="13">
        <v>13.77</v>
      </c>
      <c r="AP159" s="13">
        <v>27.53</v>
      </c>
      <c r="AQ159" s="13">
        <v>10.41</v>
      </c>
      <c r="AR159" s="13">
        <v>49.8</v>
      </c>
      <c r="AS159" s="13">
        <v>30.88</v>
      </c>
      <c r="AT159" s="13">
        <v>43.09</v>
      </c>
      <c r="AU159" s="13">
        <v>35.549999999999997</v>
      </c>
      <c r="AV159" s="13">
        <v>18.670000000000002</v>
      </c>
      <c r="AW159" s="13">
        <v>33.04</v>
      </c>
      <c r="AX159" s="13">
        <v>276.27</v>
      </c>
      <c r="AY159" s="13">
        <v>0</v>
      </c>
      <c r="AZ159" s="13">
        <v>90.01</v>
      </c>
      <c r="BA159" s="13">
        <v>39.14</v>
      </c>
      <c r="BB159" s="13">
        <v>25.97</v>
      </c>
      <c r="BC159" s="13">
        <v>20.59</v>
      </c>
      <c r="BD159" s="13">
        <v>0</v>
      </c>
      <c r="BE159" s="13">
        <v>0</v>
      </c>
      <c r="BF159" s="13">
        <v>0</v>
      </c>
      <c r="BG159" s="13">
        <v>0</v>
      </c>
      <c r="BH159" s="13">
        <v>0</v>
      </c>
      <c r="BI159" s="13">
        <v>0</v>
      </c>
      <c r="BJ159" s="13">
        <v>0</v>
      </c>
      <c r="BK159" s="13">
        <v>0.25</v>
      </c>
      <c r="BL159" s="13">
        <v>0</v>
      </c>
      <c r="BM159" s="13">
        <v>0.16</v>
      </c>
      <c r="BN159" s="13">
        <v>0.01</v>
      </c>
      <c r="BO159" s="13">
        <v>0.03</v>
      </c>
      <c r="BP159" s="13">
        <v>0</v>
      </c>
      <c r="BQ159" s="13">
        <v>0</v>
      </c>
      <c r="BR159" s="13">
        <v>0</v>
      </c>
      <c r="BS159" s="13">
        <v>0.93</v>
      </c>
      <c r="BT159" s="13">
        <v>0</v>
      </c>
      <c r="BU159" s="13">
        <v>0</v>
      </c>
      <c r="BV159" s="13">
        <v>2.3199999999999998</v>
      </c>
      <c r="BW159" s="13">
        <v>0</v>
      </c>
      <c r="BX159" s="13">
        <v>0</v>
      </c>
      <c r="BY159" s="13">
        <v>0</v>
      </c>
      <c r="BZ159" s="13">
        <v>0</v>
      </c>
      <c r="CA159" s="13">
        <v>0</v>
      </c>
      <c r="CB159" s="13">
        <v>60.19</v>
      </c>
      <c r="CC159" s="22"/>
      <c r="CD159" s="22"/>
      <c r="CE159" s="13">
        <v>4.67</v>
      </c>
      <c r="CG159" s="13">
        <v>61.5</v>
      </c>
      <c r="CH159" s="13">
        <v>12.6</v>
      </c>
      <c r="CI159" s="13">
        <v>37.049999999999997</v>
      </c>
      <c r="CJ159" s="13">
        <v>617.5</v>
      </c>
      <c r="CK159" s="13">
        <v>215.38</v>
      </c>
      <c r="CL159" s="13">
        <v>416.44</v>
      </c>
      <c r="CM159" s="13">
        <v>14.73</v>
      </c>
      <c r="CN159" s="13">
        <v>14.73</v>
      </c>
      <c r="CO159" s="13">
        <v>14.73</v>
      </c>
      <c r="CP159" s="13">
        <v>0</v>
      </c>
      <c r="CQ159" s="13">
        <v>0.42</v>
      </c>
    </row>
    <row r="160" spans="1:95" s="14" customFormat="1" x14ac:dyDescent="0.25">
      <c r="A160" s="28"/>
      <c r="B160" s="29" t="s">
        <v>156</v>
      </c>
      <c r="C160" s="44">
        <v>620</v>
      </c>
      <c r="D160" s="30">
        <f>SUM(D154:D159)</f>
        <v>18.95</v>
      </c>
      <c r="E160" s="30">
        <f t="shared" ref="E160:AI160" si="20">SUM(E154:E159)</f>
        <v>12.870000000000001</v>
      </c>
      <c r="F160" s="30">
        <f t="shared" si="20"/>
        <v>11.280000000000001</v>
      </c>
      <c r="G160" s="30">
        <f t="shared" si="20"/>
        <v>9.0399999999999991</v>
      </c>
      <c r="H160" s="30">
        <f t="shared" si="20"/>
        <v>94.89</v>
      </c>
      <c r="I160" s="53">
        <f t="shared" si="20"/>
        <v>544.86542609999992</v>
      </c>
      <c r="J160" s="30">
        <f t="shared" si="20"/>
        <v>3.0800000000000005</v>
      </c>
      <c r="K160" s="30">
        <f t="shared" si="20"/>
        <v>5.15</v>
      </c>
      <c r="L160" s="30">
        <f t="shared" si="20"/>
        <v>0</v>
      </c>
      <c r="M160" s="30">
        <f t="shared" si="20"/>
        <v>0</v>
      </c>
      <c r="N160" s="30">
        <f t="shared" si="20"/>
        <v>20.55</v>
      </c>
      <c r="O160" s="30">
        <f t="shared" si="20"/>
        <v>65.97</v>
      </c>
      <c r="P160" s="30">
        <f t="shared" si="20"/>
        <v>8.370000000000001</v>
      </c>
      <c r="Q160" s="30">
        <f t="shared" si="20"/>
        <v>0</v>
      </c>
      <c r="R160" s="30">
        <f t="shared" si="20"/>
        <v>0</v>
      </c>
      <c r="S160" s="30">
        <f t="shared" si="20"/>
        <v>0.75</v>
      </c>
      <c r="T160" s="30">
        <f t="shared" si="20"/>
        <v>5.1899999999999995</v>
      </c>
      <c r="U160" s="30">
        <f t="shared" si="20"/>
        <v>712.01</v>
      </c>
      <c r="V160" s="30">
        <f t="shared" si="20"/>
        <v>877.89</v>
      </c>
      <c r="W160" s="30">
        <f t="shared" si="20"/>
        <v>80.22</v>
      </c>
      <c r="X160" s="30">
        <f t="shared" si="20"/>
        <v>81.070000000000007</v>
      </c>
      <c r="Y160" s="30">
        <f t="shared" si="20"/>
        <v>266.96000000000004</v>
      </c>
      <c r="Z160" s="30">
        <f t="shared" si="20"/>
        <v>3.51</v>
      </c>
      <c r="AA160" s="30">
        <f t="shared" si="20"/>
        <v>13.620000000000001</v>
      </c>
      <c r="AB160" s="30">
        <f t="shared" si="20"/>
        <v>1279.7099999999998</v>
      </c>
      <c r="AC160" s="30">
        <f t="shared" si="20"/>
        <v>272.86</v>
      </c>
      <c r="AD160" s="30">
        <f t="shared" si="20"/>
        <v>5.9700000000000006</v>
      </c>
      <c r="AE160" s="30">
        <f t="shared" si="20"/>
        <v>0.24</v>
      </c>
      <c r="AF160" s="30">
        <f t="shared" si="20"/>
        <v>0.16999999999999998</v>
      </c>
      <c r="AG160" s="30">
        <f t="shared" si="20"/>
        <v>2.66</v>
      </c>
      <c r="AH160" s="30">
        <f t="shared" si="20"/>
        <v>6.3800000000000008</v>
      </c>
      <c r="AI160" s="30">
        <f t="shared" si="20"/>
        <v>5.3400000000000007</v>
      </c>
      <c r="AJ160" s="14">
        <v>0</v>
      </c>
      <c r="AK160" s="14">
        <v>432.73</v>
      </c>
      <c r="AL160" s="14">
        <v>407.76</v>
      </c>
      <c r="AM160" s="14">
        <v>698.6</v>
      </c>
      <c r="AN160" s="14">
        <v>270.29000000000002</v>
      </c>
      <c r="AO160" s="14">
        <v>137.63999999999999</v>
      </c>
      <c r="AP160" s="14">
        <v>291.06</v>
      </c>
      <c r="AQ160" s="14">
        <v>106.08</v>
      </c>
      <c r="AR160" s="14">
        <v>480.65</v>
      </c>
      <c r="AS160" s="14">
        <v>340.09</v>
      </c>
      <c r="AT160" s="14">
        <v>452.01</v>
      </c>
      <c r="AU160" s="14">
        <v>411.64</v>
      </c>
      <c r="AV160" s="14">
        <v>181.83</v>
      </c>
      <c r="AW160" s="14">
        <v>346.21</v>
      </c>
      <c r="AX160" s="14">
        <v>2723.51</v>
      </c>
      <c r="AY160" s="14">
        <v>0</v>
      </c>
      <c r="AZ160" s="14">
        <v>847.81</v>
      </c>
      <c r="BA160" s="14">
        <v>428.55</v>
      </c>
      <c r="BB160" s="14">
        <v>246.4</v>
      </c>
      <c r="BC160" s="14">
        <v>186.87</v>
      </c>
      <c r="BD160" s="14">
        <v>0.09</v>
      </c>
      <c r="BE160" s="14">
        <v>0.04</v>
      </c>
      <c r="BF160" s="14">
        <v>0.02</v>
      </c>
      <c r="BG160" s="14">
        <v>0.05</v>
      </c>
      <c r="BH160" s="14">
        <v>0.06</v>
      </c>
      <c r="BI160" s="14">
        <v>0.26</v>
      </c>
      <c r="BJ160" s="14">
        <v>0</v>
      </c>
      <c r="BK160" s="14">
        <v>1.35</v>
      </c>
      <c r="BL160" s="14">
        <v>0</v>
      </c>
      <c r="BM160" s="14">
        <v>0.53</v>
      </c>
      <c r="BN160" s="14">
        <v>0.03</v>
      </c>
      <c r="BO160" s="14">
        <v>0.05</v>
      </c>
      <c r="BP160" s="14">
        <v>0</v>
      </c>
      <c r="BQ160" s="14">
        <v>0.05</v>
      </c>
      <c r="BR160" s="14">
        <v>0.09</v>
      </c>
      <c r="BS160" s="14">
        <v>2.4</v>
      </c>
      <c r="BT160" s="14">
        <v>0</v>
      </c>
      <c r="BU160" s="14">
        <v>0</v>
      </c>
      <c r="BV160" s="14">
        <v>4.91</v>
      </c>
      <c r="BW160" s="14">
        <v>0.03</v>
      </c>
      <c r="BX160" s="14">
        <v>0</v>
      </c>
      <c r="BY160" s="14">
        <v>0</v>
      </c>
      <c r="BZ160" s="14">
        <v>0</v>
      </c>
      <c r="CA160" s="14">
        <v>0</v>
      </c>
      <c r="CB160" s="14">
        <v>474.9</v>
      </c>
      <c r="CC160" s="11"/>
      <c r="CD160" s="11" t="e">
        <f>$I$160/#REF!*100</f>
        <v>#REF!</v>
      </c>
      <c r="CE160" s="14">
        <v>226.91</v>
      </c>
      <c r="CG160" s="14">
        <v>96.82</v>
      </c>
      <c r="CH160" s="14">
        <v>35.44</v>
      </c>
      <c r="CI160" s="14">
        <v>66.13</v>
      </c>
      <c r="CJ160" s="14">
        <v>2593.16</v>
      </c>
      <c r="CK160" s="14">
        <v>1247.99</v>
      </c>
      <c r="CL160" s="14">
        <v>1920.58</v>
      </c>
      <c r="CM160" s="14">
        <v>102.88</v>
      </c>
      <c r="CN160" s="14">
        <v>64.650000000000006</v>
      </c>
      <c r="CO160" s="14">
        <v>83.76</v>
      </c>
      <c r="CP160" s="14">
        <v>9</v>
      </c>
      <c r="CQ160" s="14">
        <v>1.1599999999999999</v>
      </c>
    </row>
    <row r="161" spans="1:95" x14ac:dyDescent="0.25">
      <c r="B161" s="4" t="s">
        <v>116</v>
      </c>
    </row>
    <row r="162" spans="1:95" s="26" customFormat="1" x14ac:dyDescent="0.25">
      <c r="A162" s="23" t="str">
        <f>"-"</f>
        <v>-</v>
      </c>
      <c r="B162" s="24" t="s">
        <v>110</v>
      </c>
      <c r="C162" s="42" t="str">
        <f>"40"</f>
        <v>40</v>
      </c>
      <c r="D162" s="25">
        <v>2.64</v>
      </c>
      <c r="E162" s="25">
        <v>0</v>
      </c>
      <c r="F162" s="25">
        <v>0.26</v>
      </c>
      <c r="G162" s="25">
        <v>0.26</v>
      </c>
      <c r="H162" s="25">
        <v>18.760000000000002</v>
      </c>
      <c r="I162" s="51">
        <v>89.560399999999987</v>
      </c>
      <c r="J162" s="25">
        <v>0</v>
      </c>
      <c r="K162" s="25">
        <v>0</v>
      </c>
      <c r="L162" s="25">
        <v>0</v>
      </c>
      <c r="M162" s="25">
        <v>0</v>
      </c>
      <c r="N162" s="25">
        <v>0.44</v>
      </c>
      <c r="O162" s="25">
        <v>18.239999999999998</v>
      </c>
      <c r="P162" s="25">
        <v>0.08</v>
      </c>
      <c r="Q162" s="25">
        <v>0</v>
      </c>
      <c r="R162" s="25">
        <v>0</v>
      </c>
      <c r="S162" s="25">
        <v>0</v>
      </c>
      <c r="T162" s="25">
        <v>0.72</v>
      </c>
      <c r="U162" s="25">
        <v>0</v>
      </c>
      <c r="V162" s="25">
        <v>0</v>
      </c>
      <c r="W162" s="25">
        <v>0</v>
      </c>
      <c r="X162" s="25">
        <v>0</v>
      </c>
      <c r="Y162" s="25">
        <v>0</v>
      </c>
      <c r="Z162" s="25">
        <v>0</v>
      </c>
      <c r="AA162" s="25">
        <v>0</v>
      </c>
      <c r="AB162" s="25">
        <v>0</v>
      </c>
      <c r="AC162" s="25">
        <v>0</v>
      </c>
      <c r="AD162" s="25">
        <v>0</v>
      </c>
      <c r="AE162" s="25">
        <v>0</v>
      </c>
      <c r="AF162" s="25">
        <v>0</v>
      </c>
      <c r="AG162" s="25">
        <v>0</v>
      </c>
      <c r="AH162" s="25">
        <v>0</v>
      </c>
      <c r="AI162" s="25">
        <v>0</v>
      </c>
      <c r="AJ162" s="26">
        <v>0</v>
      </c>
      <c r="AK162" s="26">
        <v>127.72</v>
      </c>
      <c r="AL162" s="26">
        <v>132.94</v>
      </c>
      <c r="AM162" s="26">
        <v>203.58</v>
      </c>
      <c r="AN162" s="26">
        <v>67.510000000000005</v>
      </c>
      <c r="AO162" s="26">
        <v>40.020000000000003</v>
      </c>
      <c r="AP162" s="26">
        <v>80.040000000000006</v>
      </c>
      <c r="AQ162" s="26">
        <v>30.28</v>
      </c>
      <c r="AR162" s="26">
        <v>144.77000000000001</v>
      </c>
      <c r="AS162" s="26">
        <v>89.78</v>
      </c>
      <c r="AT162" s="26">
        <v>125.28</v>
      </c>
      <c r="AU162" s="26">
        <v>103.36</v>
      </c>
      <c r="AV162" s="26">
        <v>54.29</v>
      </c>
      <c r="AW162" s="26">
        <v>96.05</v>
      </c>
      <c r="AX162" s="26">
        <v>803.18</v>
      </c>
      <c r="AY162" s="26">
        <v>0</v>
      </c>
      <c r="AZ162" s="26">
        <v>261.7</v>
      </c>
      <c r="BA162" s="26">
        <v>113.8</v>
      </c>
      <c r="BB162" s="26">
        <v>75.52</v>
      </c>
      <c r="BC162" s="26">
        <v>59.86</v>
      </c>
      <c r="BD162" s="26">
        <v>0</v>
      </c>
      <c r="BE162" s="26">
        <v>0</v>
      </c>
      <c r="BF162" s="26">
        <v>0</v>
      </c>
      <c r="BG162" s="26">
        <v>0</v>
      </c>
      <c r="BH162" s="26">
        <v>0</v>
      </c>
      <c r="BI162" s="26">
        <v>0</v>
      </c>
      <c r="BJ162" s="26">
        <v>0</v>
      </c>
      <c r="BK162" s="26">
        <v>0.03</v>
      </c>
      <c r="BL162" s="26">
        <v>0</v>
      </c>
      <c r="BM162" s="26">
        <v>0</v>
      </c>
      <c r="BN162" s="26">
        <v>0</v>
      </c>
      <c r="BO162" s="26">
        <v>0</v>
      </c>
      <c r="BP162" s="26">
        <v>0</v>
      </c>
      <c r="BQ162" s="26">
        <v>0</v>
      </c>
      <c r="BR162" s="26">
        <v>0</v>
      </c>
      <c r="BS162" s="26">
        <v>0.03</v>
      </c>
      <c r="BT162" s="26">
        <v>0</v>
      </c>
      <c r="BU162" s="26">
        <v>0</v>
      </c>
      <c r="BV162" s="26">
        <v>0.11</v>
      </c>
      <c r="BW162" s="26">
        <v>0.01</v>
      </c>
      <c r="BX162" s="26">
        <v>0</v>
      </c>
      <c r="BY162" s="26">
        <v>0</v>
      </c>
      <c r="BZ162" s="26">
        <v>0</v>
      </c>
      <c r="CA162" s="26">
        <v>0</v>
      </c>
      <c r="CB162" s="26">
        <v>15.64</v>
      </c>
      <c r="CC162" s="27"/>
      <c r="CD162" s="27"/>
      <c r="CE162" s="26">
        <v>0</v>
      </c>
      <c r="CG162" s="26">
        <v>0</v>
      </c>
      <c r="CH162" s="26">
        <v>0</v>
      </c>
      <c r="CI162" s="26">
        <v>0</v>
      </c>
      <c r="CJ162" s="26">
        <v>665</v>
      </c>
      <c r="CK162" s="26">
        <v>256.2</v>
      </c>
      <c r="CL162" s="26">
        <v>460.6</v>
      </c>
      <c r="CM162" s="26">
        <v>5.32</v>
      </c>
      <c r="CN162" s="26">
        <v>5.32</v>
      </c>
      <c r="CO162" s="26">
        <v>5.32</v>
      </c>
      <c r="CP162" s="26">
        <v>0</v>
      </c>
      <c r="CQ162" s="26">
        <v>0</v>
      </c>
    </row>
    <row r="163" spans="1:95" s="26" customFormat="1" x14ac:dyDescent="0.25">
      <c r="A163" s="23" t="str">
        <f>"27/10"</f>
        <v>27/10</v>
      </c>
      <c r="B163" s="24" t="s">
        <v>107</v>
      </c>
      <c r="C163" s="42" t="s">
        <v>168</v>
      </c>
      <c r="D163" s="25">
        <v>0.18</v>
      </c>
      <c r="E163" s="25">
        <v>0</v>
      </c>
      <c r="F163" s="25">
        <v>0.04</v>
      </c>
      <c r="G163" s="25">
        <v>0.04</v>
      </c>
      <c r="H163" s="25">
        <v>8.93</v>
      </c>
      <c r="I163" s="51">
        <v>34.881569999999996</v>
      </c>
      <c r="J163" s="25">
        <v>0</v>
      </c>
      <c r="K163" s="25">
        <v>0</v>
      </c>
      <c r="L163" s="25">
        <v>0</v>
      </c>
      <c r="M163" s="25">
        <v>0</v>
      </c>
      <c r="N163" s="25">
        <v>8.84</v>
      </c>
      <c r="O163" s="25">
        <v>0</v>
      </c>
      <c r="P163" s="25">
        <v>0.09</v>
      </c>
      <c r="Q163" s="25">
        <v>0</v>
      </c>
      <c r="R163" s="25">
        <v>0</v>
      </c>
      <c r="S163" s="25">
        <v>0</v>
      </c>
      <c r="T163" s="25">
        <v>0.06</v>
      </c>
      <c r="U163" s="25">
        <v>0.09</v>
      </c>
      <c r="V163" s="25">
        <v>0.27</v>
      </c>
      <c r="W163" s="25">
        <v>0.26</v>
      </c>
      <c r="X163" s="25">
        <v>0</v>
      </c>
      <c r="Y163" s="25">
        <v>0</v>
      </c>
      <c r="Z163" s="25">
        <v>0.03</v>
      </c>
      <c r="AA163" s="25">
        <v>0</v>
      </c>
      <c r="AB163" s="25">
        <v>0</v>
      </c>
      <c r="AC163" s="25">
        <v>0</v>
      </c>
      <c r="AD163" s="25">
        <v>0</v>
      </c>
      <c r="AE163" s="25">
        <v>0</v>
      </c>
      <c r="AF163" s="25">
        <v>0</v>
      </c>
      <c r="AG163" s="25">
        <v>0</v>
      </c>
      <c r="AH163" s="25">
        <v>0</v>
      </c>
      <c r="AI163" s="25">
        <v>0</v>
      </c>
      <c r="AJ163" s="26">
        <v>0</v>
      </c>
      <c r="AK163" s="26">
        <v>0</v>
      </c>
      <c r="AL163" s="26">
        <v>0</v>
      </c>
      <c r="AM163" s="26">
        <v>0</v>
      </c>
      <c r="AN163" s="26">
        <v>0</v>
      </c>
      <c r="AO163" s="26">
        <v>0</v>
      </c>
      <c r="AP163" s="26">
        <v>0</v>
      </c>
      <c r="AQ163" s="26">
        <v>0</v>
      </c>
      <c r="AR163" s="26">
        <v>0</v>
      </c>
      <c r="AS163" s="26">
        <v>0</v>
      </c>
      <c r="AT163" s="26">
        <v>0</v>
      </c>
      <c r="AU163" s="26">
        <v>0</v>
      </c>
      <c r="AV163" s="26">
        <v>0</v>
      </c>
      <c r="AW163" s="26">
        <v>0</v>
      </c>
      <c r="AX163" s="26">
        <v>0</v>
      </c>
      <c r="AY163" s="26">
        <v>0</v>
      </c>
      <c r="AZ163" s="26">
        <v>0</v>
      </c>
      <c r="BA163" s="26">
        <v>0</v>
      </c>
      <c r="BB163" s="26">
        <v>0</v>
      </c>
      <c r="BC163" s="26">
        <v>0</v>
      </c>
      <c r="BD163" s="26">
        <v>0</v>
      </c>
      <c r="BE163" s="26">
        <v>0</v>
      </c>
      <c r="BF163" s="26">
        <v>0</v>
      </c>
      <c r="BG163" s="26">
        <v>0</v>
      </c>
      <c r="BH163" s="26">
        <v>0</v>
      </c>
      <c r="BI163" s="26">
        <v>0</v>
      </c>
      <c r="BJ163" s="26">
        <v>0</v>
      </c>
      <c r="BK163" s="26">
        <v>0</v>
      </c>
      <c r="BL163" s="26">
        <v>0</v>
      </c>
      <c r="BM163" s="26">
        <v>0</v>
      </c>
      <c r="BN163" s="26">
        <v>0</v>
      </c>
      <c r="BO163" s="26">
        <v>0</v>
      </c>
      <c r="BP163" s="26">
        <v>0</v>
      </c>
      <c r="BQ163" s="26">
        <v>0</v>
      </c>
      <c r="BR163" s="26">
        <v>0</v>
      </c>
      <c r="BS163" s="26">
        <v>0</v>
      </c>
      <c r="BT163" s="26">
        <v>0</v>
      </c>
      <c r="BU163" s="26">
        <v>0</v>
      </c>
      <c r="BV163" s="26">
        <v>0</v>
      </c>
      <c r="BW163" s="26">
        <v>0</v>
      </c>
      <c r="BX163" s="26">
        <v>0</v>
      </c>
      <c r="BY163" s="26">
        <v>0</v>
      </c>
      <c r="BZ163" s="26">
        <v>0</v>
      </c>
      <c r="CA163" s="26">
        <v>0</v>
      </c>
      <c r="CB163" s="26">
        <v>180.09</v>
      </c>
      <c r="CC163" s="27"/>
      <c r="CD163" s="27"/>
      <c r="CE163" s="26">
        <v>0</v>
      </c>
      <c r="CG163" s="26">
        <v>3.14</v>
      </c>
      <c r="CH163" s="26">
        <v>3.14</v>
      </c>
      <c r="CI163" s="26">
        <v>3.14</v>
      </c>
      <c r="CJ163" s="26">
        <v>363.75</v>
      </c>
      <c r="CK163" s="26">
        <v>138</v>
      </c>
      <c r="CL163" s="26">
        <v>250.88</v>
      </c>
      <c r="CM163" s="26">
        <v>33.32</v>
      </c>
      <c r="CN163" s="26">
        <v>19.82</v>
      </c>
      <c r="CO163" s="26">
        <v>26.57</v>
      </c>
      <c r="CP163" s="26">
        <v>9</v>
      </c>
      <c r="CQ163" s="26">
        <v>0</v>
      </c>
    </row>
    <row r="164" spans="1:95" s="26" customFormat="1" ht="31.5" x14ac:dyDescent="0.25">
      <c r="A164" s="23" t="str">
        <f>"11/4"</f>
        <v>11/4</v>
      </c>
      <c r="B164" s="24" t="s">
        <v>123</v>
      </c>
      <c r="C164" s="42" t="s">
        <v>173</v>
      </c>
      <c r="D164" s="25">
        <v>5.89</v>
      </c>
      <c r="E164" s="25">
        <v>2.12</v>
      </c>
      <c r="F164" s="25">
        <v>5.5</v>
      </c>
      <c r="G164" s="25">
        <v>1.19</v>
      </c>
      <c r="H164" s="25">
        <v>29.37</v>
      </c>
      <c r="I164" s="51">
        <v>189.0927954</v>
      </c>
      <c r="J164" s="25">
        <v>3.45</v>
      </c>
      <c r="K164" s="25">
        <v>0.1</v>
      </c>
      <c r="L164" s="25">
        <v>0</v>
      </c>
      <c r="M164" s="25">
        <v>0</v>
      </c>
      <c r="N164" s="25">
        <v>7.02</v>
      </c>
      <c r="O164" s="25">
        <v>21.16</v>
      </c>
      <c r="P164" s="25">
        <v>1.18</v>
      </c>
      <c r="Q164" s="25">
        <v>0</v>
      </c>
      <c r="R164" s="25">
        <v>0</v>
      </c>
      <c r="S164" s="25">
        <v>7.0000000000000007E-2</v>
      </c>
      <c r="T164" s="25">
        <v>1.42</v>
      </c>
      <c r="U164" s="25">
        <v>214.51</v>
      </c>
      <c r="V164" s="25">
        <v>160.66999999999999</v>
      </c>
      <c r="W164" s="25">
        <v>87.09</v>
      </c>
      <c r="X164" s="25">
        <v>34.85</v>
      </c>
      <c r="Y164" s="25">
        <v>130.82</v>
      </c>
      <c r="Z164" s="25">
        <v>0.94</v>
      </c>
      <c r="AA164" s="25">
        <v>19.440000000000001</v>
      </c>
      <c r="AB164" s="25">
        <v>22.32</v>
      </c>
      <c r="AC164" s="25">
        <v>37.17</v>
      </c>
      <c r="AD164" s="25">
        <v>0.15</v>
      </c>
      <c r="AE164" s="25">
        <v>0.13</v>
      </c>
      <c r="AF164" s="25">
        <v>0.1</v>
      </c>
      <c r="AG164" s="25">
        <v>0.52</v>
      </c>
      <c r="AH164" s="25">
        <v>2.2400000000000002</v>
      </c>
      <c r="AI164" s="25">
        <v>0.37</v>
      </c>
      <c r="AJ164" s="26">
        <v>0</v>
      </c>
      <c r="AK164" s="26">
        <v>160.82</v>
      </c>
      <c r="AL164" s="26">
        <v>147.25</v>
      </c>
      <c r="AM164" s="26">
        <v>522.32000000000005</v>
      </c>
      <c r="AN164" s="26">
        <v>99.36</v>
      </c>
      <c r="AO164" s="26">
        <v>100.89</v>
      </c>
      <c r="AP164" s="26">
        <v>137.35</v>
      </c>
      <c r="AQ164" s="26">
        <v>62.73</v>
      </c>
      <c r="AR164" s="26">
        <v>198.05</v>
      </c>
      <c r="AS164" s="26">
        <v>365.3</v>
      </c>
      <c r="AT164" s="26">
        <v>144.91999999999999</v>
      </c>
      <c r="AU164" s="26">
        <v>222.37</v>
      </c>
      <c r="AV164" s="26">
        <v>89.46</v>
      </c>
      <c r="AW164" s="26">
        <v>102.54</v>
      </c>
      <c r="AX164" s="26">
        <v>757.25</v>
      </c>
      <c r="AY164" s="26">
        <v>0</v>
      </c>
      <c r="AZ164" s="26">
        <v>276.13</v>
      </c>
      <c r="BA164" s="26">
        <v>239.16</v>
      </c>
      <c r="BB164" s="26">
        <v>140.52000000000001</v>
      </c>
      <c r="BC164" s="26">
        <v>61.34</v>
      </c>
      <c r="BD164" s="26">
        <v>0.11</v>
      </c>
      <c r="BE164" s="26">
        <v>0.05</v>
      </c>
      <c r="BF164" s="26">
        <v>0.03</v>
      </c>
      <c r="BG164" s="26">
        <v>0.06</v>
      </c>
      <c r="BH164" s="26">
        <v>7.0000000000000007E-2</v>
      </c>
      <c r="BI164" s="26">
        <v>0.32</v>
      </c>
      <c r="BJ164" s="26">
        <v>0</v>
      </c>
      <c r="BK164" s="26">
        <v>0.95</v>
      </c>
      <c r="BL164" s="26">
        <v>0</v>
      </c>
      <c r="BM164" s="26">
        <v>0.28999999999999998</v>
      </c>
      <c r="BN164" s="26">
        <v>0.01</v>
      </c>
      <c r="BO164" s="26">
        <v>0</v>
      </c>
      <c r="BP164" s="26">
        <v>0</v>
      </c>
      <c r="BQ164" s="26">
        <v>0.06</v>
      </c>
      <c r="BR164" s="26">
        <v>0.1</v>
      </c>
      <c r="BS164" s="26">
        <v>0.88</v>
      </c>
      <c r="BT164" s="26">
        <v>0</v>
      </c>
      <c r="BU164" s="26">
        <v>0</v>
      </c>
      <c r="BV164" s="26">
        <v>0.7</v>
      </c>
      <c r="BW164" s="26">
        <v>0.01</v>
      </c>
      <c r="BX164" s="26">
        <v>0</v>
      </c>
      <c r="BY164" s="26">
        <v>0</v>
      </c>
      <c r="BZ164" s="26">
        <v>0</v>
      </c>
      <c r="CA164" s="26">
        <v>0</v>
      </c>
      <c r="CB164" s="26">
        <v>149.44999999999999</v>
      </c>
      <c r="CC164" s="27"/>
      <c r="CD164" s="27"/>
      <c r="CE164" s="26">
        <v>23.16</v>
      </c>
      <c r="CG164" s="26">
        <v>15.52</v>
      </c>
      <c r="CH164" s="26">
        <v>7.64</v>
      </c>
      <c r="CI164" s="26">
        <v>11.58</v>
      </c>
      <c r="CJ164" s="26">
        <v>1062.83</v>
      </c>
      <c r="CK164" s="26">
        <v>486.96</v>
      </c>
      <c r="CL164" s="26">
        <v>774.9</v>
      </c>
      <c r="CM164" s="26">
        <v>18.36</v>
      </c>
      <c r="CN164" s="26">
        <v>9.4700000000000006</v>
      </c>
      <c r="CO164" s="26">
        <v>13.92</v>
      </c>
      <c r="CP164" s="26">
        <v>3.6</v>
      </c>
      <c r="CQ164" s="26">
        <v>0.45</v>
      </c>
    </row>
    <row r="165" spans="1:95" s="13" customFormat="1" x14ac:dyDescent="0.25">
      <c r="A165" s="19" t="str">
        <f>"-"</f>
        <v>-</v>
      </c>
      <c r="B165" s="20" t="s">
        <v>120</v>
      </c>
      <c r="C165" s="43" t="str">
        <f>"100"</f>
        <v>100</v>
      </c>
      <c r="D165" s="21">
        <v>1.5</v>
      </c>
      <c r="E165" s="21">
        <v>0</v>
      </c>
      <c r="F165" s="21">
        <v>0.5</v>
      </c>
      <c r="G165" s="21">
        <v>0.5</v>
      </c>
      <c r="H165" s="21">
        <v>22.7</v>
      </c>
      <c r="I165" s="52">
        <v>95.500000000000014</v>
      </c>
      <c r="J165" s="21">
        <v>0.2</v>
      </c>
      <c r="K165" s="21">
        <v>0</v>
      </c>
      <c r="L165" s="21">
        <v>0</v>
      </c>
      <c r="M165" s="21">
        <v>0</v>
      </c>
      <c r="N165" s="21">
        <v>19</v>
      </c>
      <c r="O165" s="21">
        <v>2</v>
      </c>
      <c r="P165" s="21">
        <v>1.7</v>
      </c>
      <c r="Q165" s="21">
        <v>0</v>
      </c>
      <c r="R165" s="21">
        <v>0</v>
      </c>
      <c r="S165" s="21">
        <v>0.4</v>
      </c>
      <c r="T165" s="21">
        <v>0.9</v>
      </c>
      <c r="U165" s="21">
        <v>31</v>
      </c>
      <c r="V165" s="21">
        <v>348</v>
      </c>
      <c r="W165" s="21">
        <v>8</v>
      </c>
      <c r="X165" s="21">
        <v>42</v>
      </c>
      <c r="Y165" s="21">
        <v>28</v>
      </c>
      <c r="Z165" s="21">
        <v>0.6</v>
      </c>
      <c r="AA165" s="21">
        <v>0</v>
      </c>
      <c r="AB165" s="21">
        <v>120</v>
      </c>
      <c r="AC165" s="21">
        <v>20</v>
      </c>
      <c r="AD165" s="21">
        <v>0.4</v>
      </c>
      <c r="AE165" s="21">
        <v>0.04</v>
      </c>
      <c r="AF165" s="21">
        <v>0.05</v>
      </c>
      <c r="AG165" s="21">
        <v>0.6</v>
      </c>
      <c r="AH165" s="21">
        <v>0.9</v>
      </c>
      <c r="AI165" s="21">
        <v>10</v>
      </c>
      <c r="AJ165" s="13">
        <v>0</v>
      </c>
      <c r="AK165" s="13">
        <v>0</v>
      </c>
      <c r="AL165" s="13">
        <v>0</v>
      </c>
      <c r="AM165" s="13">
        <v>0</v>
      </c>
      <c r="AN165" s="13">
        <v>0</v>
      </c>
      <c r="AO165" s="13">
        <v>0</v>
      </c>
      <c r="AP165" s="13">
        <v>0</v>
      </c>
      <c r="AQ165" s="13">
        <v>0</v>
      </c>
      <c r="AR165" s="13">
        <v>0</v>
      </c>
      <c r="AS165" s="13">
        <v>0</v>
      </c>
      <c r="AT165" s="13">
        <v>0</v>
      </c>
      <c r="AU165" s="13">
        <v>0</v>
      </c>
      <c r="AV165" s="13">
        <v>0</v>
      </c>
      <c r="AW165" s="13">
        <v>0</v>
      </c>
      <c r="AX165" s="13">
        <v>0</v>
      </c>
      <c r="AY165" s="13">
        <v>0</v>
      </c>
      <c r="AZ165" s="13">
        <v>0</v>
      </c>
      <c r="BA165" s="13">
        <v>0</v>
      </c>
      <c r="BB165" s="13">
        <v>0</v>
      </c>
      <c r="BC165" s="13">
        <v>0</v>
      </c>
      <c r="BD165" s="13">
        <v>0</v>
      </c>
      <c r="BE165" s="13">
        <v>0</v>
      </c>
      <c r="BF165" s="13">
        <v>0</v>
      </c>
      <c r="BG165" s="13">
        <v>0</v>
      </c>
      <c r="BH165" s="13">
        <v>0</v>
      </c>
      <c r="BI165" s="13">
        <v>0</v>
      </c>
      <c r="BJ165" s="13">
        <v>0</v>
      </c>
      <c r="BK165" s="13">
        <v>0</v>
      </c>
      <c r="BL165" s="13">
        <v>0</v>
      </c>
      <c r="BM165" s="13">
        <v>0</v>
      </c>
      <c r="BN165" s="13">
        <v>0</v>
      </c>
      <c r="BO165" s="13">
        <v>0</v>
      </c>
      <c r="BP165" s="13">
        <v>0</v>
      </c>
      <c r="BQ165" s="13">
        <v>0</v>
      </c>
      <c r="BR165" s="13">
        <v>0</v>
      </c>
      <c r="BS165" s="13">
        <v>0</v>
      </c>
      <c r="BT165" s="13">
        <v>0</v>
      </c>
      <c r="BU165" s="13">
        <v>0</v>
      </c>
      <c r="BV165" s="13">
        <v>0</v>
      </c>
      <c r="BW165" s="13">
        <v>0</v>
      </c>
      <c r="BX165" s="13">
        <v>0</v>
      </c>
      <c r="BY165" s="13">
        <v>0</v>
      </c>
      <c r="BZ165" s="13">
        <v>0</v>
      </c>
      <c r="CA165" s="13">
        <v>0</v>
      </c>
      <c r="CB165" s="13">
        <v>74</v>
      </c>
      <c r="CC165" s="22"/>
      <c r="CD165" s="22"/>
      <c r="CE165" s="13">
        <v>20</v>
      </c>
      <c r="CG165" s="13">
        <v>4</v>
      </c>
      <c r="CH165" s="13">
        <v>1</v>
      </c>
      <c r="CI165" s="13">
        <v>2.5</v>
      </c>
      <c r="CJ165" s="13">
        <v>200</v>
      </c>
      <c r="CK165" s="13">
        <v>82</v>
      </c>
      <c r="CL165" s="13">
        <v>141</v>
      </c>
      <c r="CM165" s="13">
        <v>12.6</v>
      </c>
      <c r="CN165" s="13">
        <v>12.6</v>
      </c>
      <c r="CO165" s="13">
        <v>12.6</v>
      </c>
      <c r="CP165" s="13">
        <v>0</v>
      </c>
      <c r="CQ165" s="13">
        <v>0</v>
      </c>
    </row>
    <row r="166" spans="1:95" s="14" customFormat="1" x14ac:dyDescent="0.25">
      <c r="A166" s="28"/>
      <c r="B166" s="29" t="s">
        <v>156</v>
      </c>
      <c r="C166" s="44">
        <v>500</v>
      </c>
      <c r="D166" s="30">
        <f>SUM(D162:D165)</f>
        <v>10.210000000000001</v>
      </c>
      <c r="E166" s="30">
        <f t="shared" ref="E166:AI166" si="21">SUM(E162:E165)</f>
        <v>2.12</v>
      </c>
      <c r="F166" s="30">
        <f t="shared" si="21"/>
        <v>6.3</v>
      </c>
      <c r="G166" s="30">
        <f t="shared" si="21"/>
        <v>1.99</v>
      </c>
      <c r="H166" s="30">
        <f t="shared" si="21"/>
        <v>79.760000000000005</v>
      </c>
      <c r="I166" s="53">
        <f t="shared" si="21"/>
        <v>409.03476539999997</v>
      </c>
      <c r="J166" s="30">
        <f t="shared" si="21"/>
        <v>3.6500000000000004</v>
      </c>
      <c r="K166" s="30">
        <f t="shared" si="21"/>
        <v>0.1</v>
      </c>
      <c r="L166" s="30">
        <f t="shared" si="21"/>
        <v>0</v>
      </c>
      <c r="M166" s="30">
        <f t="shared" si="21"/>
        <v>0</v>
      </c>
      <c r="N166" s="30">
        <f t="shared" si="21"/>
        <v>35.299999999999997</v>
      </c>
      <c r="O166" s="30">
        <f t="shared" si="21"/>
        <v>41.4</v>
      </c>
      <c r="P166" s="30">
        <f t="shared" si="21"/>
        <v>3.05</v>
      </c>
      <c r="Q166" s="30">
        <f t="shared" si="21"/>
        <v>0</v>
      </c>
      <c r="R166" s="30">
        <f t="shared" si="21"/>
        <v>0</v>
      </c>
      <c r="S166" s="30">
        <f t="shared" si="21"/>
        <v>0.47000000000000003</v>
      </c>
      <c r="T166" s="30">
        <f t="shared" si="21"/>
        <v>3.1</v>
      </c>
      <c r="U166" s="30">
        <f t="shared" si="21"/>
        <v>245.6</v>
      </c>
      <c r="V166" s="30">
        <f t="shared" si="21"/>
        <v>508.94</v>
      </c>
      <c r="W166" s="30">
        <f t="shared" si="21"/>
        <v>95.350000000000009</v>
      </c>
      <c r="X166" s="30">
        <f t="shared" si="21"/>
        <v>76.849999999999994</v>
      </c>
      <c r="Y166" s="30">
        <f t="shared" si="21"/>
        <v>158.82</v>
      </c>
      <c r="Z166" s="30">
        <f t="shared" si="21"/>
        <v>1.5699999999999998</v>
      </c>
      <c r="AA166" s="30">
        <f t="shared" si="21"/>
        <v>19.440000000000001</v>
      </c>
      <c r="AB166" s="30">
        <f t="shared" si="21"/>
        <v>142.32</v>
      </c>
      <c r="AC166" s="30">
        <f t="shared" si="21"/>
        <v>57.17</v>
      </c>
      <c r="AD166" s="30">
        <f t="shared" si="21"/>
        <v>0.55000000000000004</v>
      </c>
      <c r="AE166" s="30">
        <f t="shared" si="21"/>
        <v>0.17</v>
      </c>
      <c r="AF166" s="30">
        <f t="shared" si="21"/>
        <v>0.15000000000000002</v>
      </c>
      <c r="AG166" s="30">
        <f t="shared" si="21"/>
        <v>1.1200000000000001</v>
      </c>
      <c r="AH166" s="30">
        <f t="shared" si="21"/>
        <v>3.14</v>
      </c>
      <c r="AI166" s="30">
        <f t="shared" si="21"/>
        <v>10.37</v>
      </c>
      <c r="AJ166" s="14">
        <v>0</v>
      </c>
      <c r="AK166" s="14">
        <v>288.54000000000002</v>
      </c>
      <c r="AL166" s="14">
        <v>280.18</v>
      </c>
      <c r="AM166" s="14">
        <v>725.9</v>
      </c>
      <c r="AN166" s="14">
        <v>166.87</v>
      </c>
      <c r="AO166" s="14">
        <v>140.91</v>
      </c>
      <c r="AP166" s="14">
        <v>217.39</v>
      </c>
      <c r="AQ166" s="14">
        <v>93.01</v>
      </c>
      <c r="AR166" s="14">
        <v>342.82</v>
      </c>
      <c r="AS166" s="14">
        <v>455.09</v>
      </c>
      <c r="AT166" s="14">
        <v>270.2</v>
      </c>
      <c r="AU166" s="14">
        <v>325.73</v>
      </c>
      <c r="AV166" s="14">
        <v>143.75</v>
      </c>
      <c r="AW166" s="14">
        <v>198.58</v>
      </c>
      <c r="AX166" s="14">
        <v>1560.44</v>
      </c>
      <c r="AY166" s="14">
        <v>0</v>
      </c>
      <c r="AZ166" s="14">
        <v>537.83000000000004</v>
      </c>
      <c r="BA166" s="14">
        <v>352.96</v>
      </c>
      <c r="BB166" s="14">
        <v>216.04</v>
      </c>
      <c r="BC166" s="14">
        <v>121.19</v>
      </c>
      <c r="BD166" s="14">
        <v>0.11</v>
      </c>
      <c r="BE166" s="14">
        <v>0.05</v>
      </c>
      <c r="BF166" s="14">
        <v>0.03</v>
      </c>
      <c r="BG166" s="14">
        <v>0.06</v>
      </c>
      <c r="BH166" s="14">
        <v>7.0000000000000007E-2</v>
      </c>
      <c r="BI166" s="14">
        <v>0.32</v>
      </c>
      <c r="BJ166" s="14">
        <v>0</v>
      </c>
      <c r="BK166" s="14">
        <v>0.98</v>
      </c>
      <c r="BL166" s="14">
        <v>0</v>
      </c>
      <c r="BM166" s="14">
        <v>0.28999999999999998</v>
      </c>
      <c r="BN166" s="14">
        <v>0.01</v>
      </c>
      <c r="BO166" s="14">
        <v>0</v>
      </c>
      <c r="BP166" s="14">
        <v>0</v>
      </c>
      <c r="BQ166" s="14">
        <v>0.06</v>
      </c>
      <c r="BR166" s="14">
        <v>0.1</v>
      </c>
      <c r="BS166" s="14">
        <v>0.9</v>
      </c>
      <c r="BT166" s="14">
        <v>0</v>
      </c>
      <c r="BU166" s="14">
        <v>0</v>
      </c>
      <c r="BV166" s="14">
        <v>0.81</v>
      </c>
      <c r="BW166" s="14">
        <v>0.02</v>
      </c>
      <c r="BX166" s="14">
        <v>0</v>
      </c>
      <c r="BY166" s="14">
        <v>0</v>
      </c>
      <c r="BZ166" s="14">
        <v>0</v>
      </c>
      <c r="CA166" s="14">
        <v>0</v>
      </c>
      <c r="CB166" s="14">
        <v>419.18</v>
      </c>
      <c r="CC166" s="11"/>
      <c r="CD166" s="11" t="e">
        <f>$I$166/#REF!*100</f>
        <v>#REF!</v>
      </c>
      <c r="CE166" s="14">
        <v>43.16</v>
      </c>
      <c r="CG166" s="14">
        <v>22.66</v>
      </c>
      <c r="CH166" s="14">
        <v>11.79</v>
      </c>
      <c r="CI166" s="14">
        <v>17.22</v>
      </c>
      <c r="CJ166" s="14">
        <v>2291.58</v>
      </c>
      <c r="CK166" s="14">
        <v>963.16</v>
      </c>
      <c r="CL166" s="14">
        <v>1627.37</v>
      </c>
      <c r="CM166" s="14">
        <v>69.599999999999994</v>
      </c>
      <c r="CN166" s="14">
        <v>47.21</v>
      </c>
      <c r="CO166" s="14">
        <v>58.4</v>
      </c>
      <c r="CP166" s="14">
        <v>12.6</v>
      </c>
      <c r="CQ166" s="14">
        <v>0.45</v>
      </c>
    </row>
    <row r="167" spans="1:95" s="14" customFormat="1" x14ac:dyDescent="0.25">
      <c r="A167" s="28"/>
      <c r="B167" s="29" t="s">
        <v>121</v>
      </c>
      <c r="C167" s="44">
        <f>C149+C152+C160+C166</f>
        <v>1645</v>
      </c>
      <c r="D167" s="30">
        <f t="shared" ref="D167:AI167" si="22">D149+D152+D160+D166</f>
        <v>40.659999999999997</v>
      </c>
      <c r="E167" s="30">
        <f t="shared" si="22"/>
        <v>17.91</v>
      </c>
      <c r="F167" s="30">
        <f t="shared" si="22"/>
        <v>30.98</v>
      </c>
      <c r="G167" s="30">
        <f t="shared" si="22"/>
        <v>14.7</v>
      </c>
      <c r="H167" s="30">
        <f t="shared" si="22"/>
        <v>245.14</v>
      </c>
      <c r="I167" s="53">
        <f t="shared" si="22"/>
        <v>1396.1113654999999</v>
      </c>
      <c r="J167" s="30">
        <f t="shared" si="22"/>
        <v>13.91</v>
      </c>
      <c r="K167" s="30">
        <f t="shared" si="22"/>
        <v>5.47</v>
      </c>
      <c r="L167" s="30">
        <f t="shared" si="22"/>
        <v>0</v>
      </c>
      <c r="M167" s="30">
        <f t="shared" si="22"/>
        <v>0</v>
      </c>
      <c r="N167" s="30">
        <f t="shared" si="22"/>
        <v>80.73</v>
      </c>
      <c r="O167" s="30">
        <f t="shared" si="22"/>
        <v>149.13</v>
      </c>
      <c r="P167" s="30">
        <f t="shared" si="22"/>
        <v>15.27</v>
      </c>
      <c r="Q167" s="30">
        <f t="shared" si="22"/>
        <v>0</v>
      </c>
      <c r="R167" s="30">
        <f t="shared" si="22"/>
        <v>0</v>
      </c>
      <c r="S167" s="30">
        <f t="shared" si="22"/>
        <v>1.94</v>
      </c>
      <c r="T167" s="30">
        <f t="shared" si="22"/>
        <v>11.299999999999999</v>
      </c>
      <c r="U167" s="30">
        <f t="shared" si="22"/>
        <v>1385.82</v>
      </c>
      <c r="V167" s="30">
        <f t="shared" si="22"/>
        <v>1837.73</v>
      </c>
      <c r="W167" s="30">
        <f t="shared" si="22"/>
        <v>332.34</v>
      </c>
      <c r="X167" s="30">
        <f t="shared" si="22"/>
        <v>237.54</v>
      </c>
      <c r="Y167" s="30">
        <f t="shared" si="22"/>
        <v>675.74</v>
      </c>
      <c r="Z167" s="30">
        <f t="shared" si="22"/>
        <v>8.83</v>
      </c>
      <c r="AA167" s="30">
        <f t="shared" si="22"/>
        <v>93.06</v>
      </c>
      <c r="AB167" s="30">
        <f t="shared" si="22"/>
        <v>1459.5299999999997</v>
      </c>
      <c r="AC167" s="30">
        <f t="shared" si="22"/>
        <v>397.03000000000003</v>
      </c>
      <c r="AD167" s="30">
        <f t="shared" si="22"/>
        <v>8.0400000000000009</v>
      </c>
      <c r="AE167" s="30">
        <f t="shared" si="22"/>
        <v>0.67</v>
      </c>
      <c r="AF167" s="30">
        <f t="shared" si="22"/>
        <v>0.54</v>
      </c>
      <c r="AG167" s="30">
        <f t="shared" si="22"/>
        <v>4.9600000000000009</v>
      </c>
      <c r="AH167" s="30">
        <f t="shared" si="22"/>
        <v>13.580000000000002</v>
      </c>
      <c r="AI167" s="30">
        <f t="shared" si="22"/>
        <v>18.23</v>
      </c>
      <c r="AJ167" s="14">
        <v>0.2</v>
      </c>
      <c r="AK167" s="14">
        <v>1101.75</v>
      </c>
      <c r="AL167" s="14">
        <v>1012.42</v>
      </c>
      <c r="AM167" s="14">
        <v>1931.35</v>
      </c>
      <c r="AN167" s="14">
        <v>699.86</v>
      </c>
      <c r="AO167" s="14">
        <v>376.85</v>
      </c>
      <c r="AP167" s="14">
        <v>763.66</v>
      </c>
      <c r="AQ167" s="14">
        <v>316.98</v>
      </c>
      <c r="AR167" s="14">
        <v>1213.1300000000001</v>
      </c>
      <c r="AS167" s="14">
        <v>1106.6600000000001</v>
      </c>
      <c r="AT167" s="14">
        <v>1166.49</v>
      </c>
      <c r="AU167" s="14">
        <v>1280.48</v>
      </c>
      <c r="AV167" s="14">
        <v>494.1</v>
      </c>
      <c r="AW167" s="14">
        <v>1069.6199999999999</v>
      </c>
      <c r="AX167" s="14">
        <v>6023.63</v>
      </c>
      <c r="AY167" s="14">
        <v>0</v>
      </c>
      <c r="AZ167" s="14">
        <v>1954.46</v>
      </c>
      <c r="BA167" s="14">
        <v>1132.74</v>
      </c>
      <c r="BB167" s="14">
        <v>734.05</v>
      </c>
      <c r="BC167" s="14">
        <v>492.8</v>
      </c>
      <c r="BD167" s="14">
        <v>0.46</v>
      </c>
      <c r="BE167" s="14">
        <v>0.21</v>
      </c>
      <c r="BF167" s="14">
        <v>0.11</v>
      </c>
      <c r="BG167" s="14">
        <v>0.26</v>
      </c>
      <c r="BH167" s="14">
        <v>0.3</v>
      </c>
      <c r="BI167" s="14">
        <v>1.38</v>
      </c>
      <c r="BJ167" s="14">
        <v>0</v>
      </c>
      <c r="BK167" s="14">
        <v>5.16</v>
      </c>
      <c r="BL167" s="14">
        <v>0</v>
      </c>
      <c r="BM167" s="14">
        <v>1.58</v>
      </c>
      <c r="BN167" s="14">
        <v>0.04</v>
      </c>
      <c r="BO167" s="14">
        <v>0.05</v>
      </c>
      <c r="BP167" s="14">
        <v>0</v>
      </c>
      <c r="BQ167" s="14">
        <v>0.26</v>
      </c>
      <c r="BR167" s="14">
        <v>0.42</v>
      </c>
      <c r="BS167" s="14">
        <v>6.4</v>
      </c>
      <c r="BT167" s="14">
        <v>0</v>
      </c>
      <c r="BU167" s="14">
        <v>0</v>
      </c>
      <c r="BV167" s="14">
        <v>7.05</v>
      </c>
      <c r="BW167" s="14">
        <v>0.08</v>
      </c>
      <c r="BX167" s="14">
        <v>0</v>
      </c>
      <c r="BY167" s="14">
        <v>0</v>
      </c>
      <c r="BZ167" s="14">
        <v>0</v>
      </c>
      <c r="CA167" s="14">
        <v>0</v>
      </c>
      <c r="CB167" s="14">
        <v>1340.2</v>
      </c>
      <c r="CC167" s="11"/>
      <c r="CD167" s="11"/>
      <c r="CE167" s="14">
        <v>336.32</v>
      </c>
      <c r="CG167" s="14">
        <v>151.33000000000001</v>
      </c>
      <c r="CH167" s="14">
        <v>63.06</v>
      </c>
      <c r="CI167" s="14">
        <v>107.2</v>
      </c>
      <c r="CJ167" s="14">
        <v>7742.12</v>
      </c>
      <c r="CK167" s="14">
        <v>3442.6</v>
      </c>
      <c r="CL167" s="14">
        <v>5592.36</v>
      </c>
      <c r="CM167" s="14">
        <v>238.7</v>
      </c>
      <c r="CN167" s="14">
        <v>150.66999999999999</v>
      </c>
      <c r="CO167" s="14">
        <v>194.68</v>
      </c>
      <c r="CP167" s="14">
        <v>30.1</v>
      </c>
      <c r="CQ167" s="14">
        <v>2.11</v>
      </c>
    </row>
    <row r="169" spans="1:95" x14ac:dyDescent="0.25">
      <c r="B169" s="29" t="s">
        <v>165</v>
      </c>
    </row>
    <row r="170" spans="1:95" x14ac:dyDescent="0.25">
      <c r="B170" s="37" t="s">
        <v>159</v>
      </c>
    </row>
    <row r="171" spans="1:95" x14ac:dyDescent="0.25">
      <c r="B171" s="18" t="s">
        <v>103</v>
      </c>
    </row>
    <row r="172" spans="1:95" s="26" customFormat="1" x14ac:dyDescent="0.25">
      <c r="A172" s="23" t="str">
        <f>"-"</f>
        <v>-</v>
      </c>
      <c r="B172" s="24" t="s">
        <v>104</v>
      </c>
      <c r="C172" s="42" t="str">
        <f>"40"</f>
        <v>40</v>
      </c>
      <c r="D172" s="25">
        <v>3.08</v>
      </c>
      <c r="E172" s="25">
        <v>0</v>
      </c>
      <c r="F172" s="25">
        <v>1.2</v>
      </c>
      <c r="G172" s="25">
        <v>1.2</v>
      </c>
      <c r="H172" s="25">
        <v>21.32</v>
      </c>
      <c r="I172" s="51">
        <v>107.80799999999999</v>
      </c>
      <c r="J172" s="25">
        <v>0.2</v>
      </c>
      <c r="K172" s="25">
        <v>0</v>
      </c>
      <c r="L172" s="25">
        <v>0</v>
      </c>
      <c r="M172" s="25">
        <v>0</v>
      </c>
      <c r="N172" s="25">
        <v>1.32</v>
      </c>
      <c r="O172" s="25">
        <v>18.72</v>
      </c>
      <c r="P172" s="25">
        <v>1.28</v>
      </c>
      <c r="Q172" s="25">
        <v>0</v>
      </c>
      <c r="R172" s="25">
        <v>0</v>
      </c>
      <c r="S172" s="25">
        <v>0.12</v>
      </c>
      <c r="T172" s="25">
        <v>0.64</v>
      </c>
      <c r="U172" s="25">
        <v>171.6</v>
      </c>
      <c r="V172" s="25">
        <v>52.4</v>
      </c>
      <c r="W172" s="25">
        <v>8.8000000000000007</v>
      </c>
      <c r="X172" s="25">
        <v>13.2</v>
      </c>
      <c r="Y172" s="25">
        <v>34</v>
      </c>
      <c r="Z172" s="25">
        <v>0.8</v>
      </c>
      <c r="AA172" s="25">
        <v>0</v>
      </c>
      <c r="AB172" s="25">
        <v>0</v>
      </c>
      <c r="AC172" s="25">
        <v>0</v>
      </c>
      <c r="AD172" s="25">
        <v>0.68</v>
      </c>
      <c r="AE172" s="25">
        <v>0.06</v>
      </c>
      <c r="AF172" s="25">
        <v>0.02</v>
      </c>
      <c r="AG172" s="25">
        <v>0.64</v>
      </c>
      <c r="AH172" s="25">
        <v>1.2</v>
      </c>
      <c r="AI172" s="25">
        <v>0</v>
      </c>
      <c r="AJ172" s="26">
        <v>0</v>
      </c>
      <c r="AK172" s="26">
        <v>148.80000000000001</v>
      </c>
      <c r="AL172" s="26">
        <v>154.4</v>
      </c>
      <c r="AM172" s="26">
        <v>236.4</v>
      </c>
      <c r="AN172" s="26">
        <v>79.599999999999994</v>
      </c>
      <c r="AO172" s="26">
        <v>46.8</v>
      </c>
      <c r="AP172" s="26">
        <v>93.6</v>
      </c>
      <c r="AQ172" s="26">
        <v>35.200000000000003</v>
      </c>
      <c r="AR172" s="26">
        <v>168</v>
      </c>
      <c r="AS172" s="26">
        <v>104.4</v>
      </c>
      <c r="AT172" s="26">
        <v>145.19999999999999</v>
      </c>
      <c r="AU172" s="26">
        <v>120.4</v>
      </c>
      <c r="AV172" s="26">
        <v>64.400000000000006</v>
      </c>
      <c r="AW172" s="26">
        <v>112</v>
      </c>
      <c r="AX172" s="26">
        <v>930</v>
      </c>
      <c r="AY172" s="26">
        <v>0</v>
      </c>
      <c r="AZ172" s="26">
        <v>302.8</v>
      </c>
      <c r="BA172" s="26">
        <v>132.4</v>
      </c>
      <c r="BB172" s="26">
        <v>88.8</v>
      </c>
      <c r="BC172" s="26">
        <v>69.2</v>
      </c>
      <c r="BD172" s="26">
        <v>0</v>
      </c>
      <c r="BE172" s="26">
        <v>0</v>
      </c>
      <c r="BF172" s="26">
        <v>0</v>
      </c>
      <c r="BG172" s="26">
        <v>0</v>
      </c>
      <c r="BH172" s="26">
        <v>0</v>
      </c>
      <c r="BI172" s="26">
        <v>0.01</v>
      </c>
      <c r="BJ172" s="26">
        <v>0</v>
      </c>
      <c r="BK172" s="26">
        <v>0.13</v>
      </c>
      <c r="BL172" s="26">
        <v>0</v>
      </c>
      <c r="BM172" s="26">
        <v>0.06</v>
      </c>
      <c r="BN172" s="26">
        <v>0</v>
      </c>
      <c r="BO172" s="26">
        <v>0</v>
      </c>
      <c r="BP172" s="26">
        <v>0</v>
      </c>
      <c r="BQ172" s="26">
        <v>0</v>
      </c>
      <c r="BR172" s="26">
        <v>0</v>
      </c>
      <c r="BS172" s="26">
        <v>0.47</v>
      </c>
      <c r="BT172" s="26">
        <v>0</v>
      </c>
      <c r="BU172" s="26">
        <v>0</v>
      </c>
      <c r="BV172" s="26">
        <v>0.35</v>
      </c>
      <c r="BW172" s="26">
        <v>0.01</v>
      </c>
      <c r="BX172" s="26">
        <v>0</v>
      </c>
      <c r="BY172" s="26">
        <v>0</v>
      </c>
      <c r="BZ172" s="26">
        <v>0</v>
      </c>
      <c r="CA172" s="26">
        <v>0</v>
      </c>
      <c r="CB172" s="26">
        <v>13.64</v>
      </c>
      <c r="CC172" s="27"/>
      <c r="CD172" s="27"/>
      <c r="CE172" s="26">
        <v>0</v>
      </c>
      <c r="CG172" s="26">
        <v>0</v>
      </c>
      <c r="CH172" s="26">
        <v>0</v>
      </c>
      <c r="CI172" s="26">
        <v>0</v>
      </c>
      <c r="CJ172" s="26">
        <v>665</v>
      </c>
      <c r="CK172" s="26">
        <v>256.2</v>
      </c>
      <c r="CL172" s="26">
        <v>460.6</v>
      </c>
      <c r="CM172" s="26">
        <v>5.32</v>
      </c>
      <c r="CN172" s="26">
        <v>5.32</v>
      </c>
      <c r="CO172" s="26">
        <v>5.32</v>
      </c>
      <c r="CP172" s="26">
        <v>0</v>
      </c>
      <c r="CQ172" s="26">
        <v>0</v>
      </c>
    </row>
    <row r="173" spans="1:95" s="26" customFormat="1" x14ac:dyDescent="0.25">
      <c r="A173" s="23" t="str">
        <f>"-"</f>
        <v>-</v>
      </c>
      <c r="B173" s="24" t="s">
        <v>105</v>
      </c>
      <c r="C173" s="42" t="str">
        <f>"5"</f>
        <v>5</v>
      </c>
      <c r="D173" s="25">
        <v>0.04</v>
      </c>
      <c r="E173" s="25">
        <v>0.04</v>
      </c>
      <c r="F173" s="25">
        <v>3.63</v>
      </c>
      <c r="G173" s="25">
        <v>0</v>
      </c>
      <c r="H173" s="25">
        <v>7.0000000000000007E-2</v>
      </c>
      <c r="I173" s="51">
        <v>33.031999999999996</v>
      </c>
      <c r="J173" s="25">
        <v>2.36</v>
      </c>
      <c r="K173" s="25">
        <v>0.11</v>
      </c>
      <c r="L173" s="25">
        <v>0</v>
      </c>
      <c r="M173" s="25">
        <v>0</v>
      </c>
      <c r="N173" s="25">
        <v>7.0000000000000007E-2</v>
      </c>
      <c r="O173" s="25">
        <v>0</v>
      </c>
      <c r="P173" s="25">
        <v>0</v>
      </c>
      <c r="Q173" s="25">
        <v>0</v>
      </c>
      <c r="R173" s="25">
        <v>0</v>
      </c>
      <c r="S173" s="25">
        <v>0</v>
      </c>
      <c r="T173" s="25">
        <v>7.0000000000000007E-2</v>
      </c>
      <c r="U173" s="25">
        <v>0.75</v>
      </c>
      <c r="V173" s="25">
        <v>1.5</v>
      </c>
      <c r="W173" s="25">
        <v>1.2</v>
      </c>
      <c r="X173" s="25">
        <v>0</v>
      </c>
      <c r="Y173" s="25">
        <v>1.5</v>
      </c>
      <c r="Z173" s="25">
        <v>0.01</v>
      </c>
      <c r="AA173" s="25">
        <v>20</v>
      </c>
      <c r="AB173" s="25">
        <v>15</v>
      </c>
      <c r="AC173" s="25">
        <v>22.5</v>
      </c>
      <c r="AD173" s="25">
        <v>0.05</v>
      </c>
      <c r="AE173" s="25">
        <v>0</v>
      </c>
      <c r="AF173" s="25">
        <v>0.01</v>
      </c>
      <c r="AG173" s="25">
        <v>0.01</v>
      </c>
      <c r="AH173" s="25">
        <v>0.01</v>
      </c>
      <c r="AI173" s="25">
        <v>0</v>
      </c>
      <c r="AJ173" s="26">
        <v>0</v>
      </c>
      <c r="AK173" s="26">
        <v>2.1</v>
      </c>
      <c r="AL173" s="26">
        <v>2.0499999999999998</v>
      </c>
      <c r="AM173" s="26">
        <v>3.8</v>
      </c>
      <c r="AN173" s="26">
        <v>2.25</v>
      </c>
      <c r="AO173" s="26">
        <v>0.85</v>
      </c>
      <c r="AP173" s="26">
        <v>2.35</v>
      </c>
      <c r="AQ173" s="26">
        <v>2.15</v>
      </c>
      <c r="AR173" s="26">
        <v>2.1</v>
      </c>
      <c r="AS173" s="26">
        <v>1.8</v>
      </c>
      <c r="AT173" s="26">
        <v>1.3</v>
      </c>
      <c r="AU173" s="26">
        <v>2.85</v>
      </c>
      <c r="AV173" s="26">
        <v>1.75</v>
      </c>
      <c r="AW173" s="26">
        <v>1.2</v>
      </c>
      <c r="AX173" s="26">
        <v>7.1</v>
      </c>
      <c r="AY173" s="26">
        <v>0</v>
      </c>
      <c r="AZ173" s="26">
        <v>2.4</v>
      </c>
      <c r="BA173" s="26">
        <v>2.7</v>
      </c>
      <c r="BB173" s="26">
        <v>2.1</v>
      </c>
      <c r="BC173" s="26">
        <v>0.5</v>
      </c>
      <c r="BD173" s="26">
        <v>0.13</v>
      </c>
      <c r="BE173" s="26">
        <v>0.06</v>
      </c>
      <c r="BF173" s="26">
        <v>0.03</v>
      </c>
      <c r="BG173" s="26">
        <v>0.08</v>
      </c>
      <c r="BH173" s="26">
        <v>0.09</v>
      </c>
      <c r="BI173" s="26">
        <v>0.4</v>
      </c>
      <c r="BJ173" s="26">
        <v>0</v>
      </c>
      <c r="BK173" s="26">
        <v>1.1000000000000001</v>
      </c>
      <c r="BL173" s="26">
        <v>0</v>
      </c>
      <c r="BM173" s="26">
        <v>0.34</v>
      </c>
      <c r="BN173" s="26">
        <v>0</v>
      </c>
      <c r="BO173" s="26">
        <v>0</v>
      </c>
      <c r="BP173" s="26">
        <v>0</v>
      </c>
      <c r="BQ173" s="26">
        <v>0.08</v>
      </c>
      <c r="BR173" s="26">
        <v>0.12</v>
      </c>
      <c r="BS173" s="26">
        <v>0.9</v>
      </c>
      <c r="BT173" s="26">
        <v>0</v>
      </c>
      <c r="BU173" s="26">
        <v>0</v>
      </c>
      <c r="BV173" s="26">
        <v>0.05</v>
      </c>
      <c r="BW173" s="26">
        <v>0</v>
      </c>
      <c r="BX173" s="26">
        <v>0</v>
      </c>
      <c r="BY173" s="26">
        <v>0</v>
      </c>
      <c r="BZ173" s="26">
        <v>0</v>
      </c>
      <c r="CA173" s="26">
        <v>0</v>
      </c>
      <c r="CB173" s="26">
        <v>1.25</v>
      </c>
      <c r="CC173" s="27"/>
      <c r="CD173" s="27"/>
      <c r="CE173" s="26">
        <v>22.5</v>
      </c>
      <c r="CG173" s="26">
        <v>0.2</v>
      </c>
      <c r="CH173" s="26">
        <v>0.05</v>
      </c>
      <c r="CI173" s="26">
        <v>0.13</v>
      </c>
      <c r="CJ173" s="26">
        <v>10</v>
      </c>
      <c r="CK173" s="26">
        <v>4.0999999999999996</v>
      </c>
      <c r="CL173" s="26">
        <v>7.05</v>
      </c>
      <c r="CM173" s="26">
        <v>0.86</v>
      </c>
      <c r="CN173" s="26">
        <v>0.44</v>
      </c>
      <c r="CO173" s="26">
        <v>0.65</v>
      </c>
      <c r="CP173" s="26">
        <v>0</v>
      </c>
      <c r="CQ173" s="26">
        <v>0</v>
      </c>
    </row>
    <row r="174" spans="1:95" s="26" customFormat="1" x14ac:dyDescent="0.25">
      <c r="A174" s="23" t="str">
        <f>"-"</f>
        <v>-</v>
      </c>
      <c r="B174" s="24" t="s">
        <v>106</v>
      </c>
      <c r="C174" s="42" t="str">
        <f>"20"</f>
        <v>20</v>
      </c>
      <c r="D174" s="25">
        <v>1.5</v>
      </c>
      <c r="E174" s="25">
        <v>0</v>
      </c>
      <c r="F174" s="25">
        <v>1.96</v>
      </c>
      <c r="G174" s="25">
        <v>0</v>
      </c>
      <c r="H174" s="25">
        <v>15.34</v>
      </c>
      <c r="I174" s="51">
        <v>84.452000000000012</v>
      </c>
      <c r="J174" s="25">
        <v>0.42</v>
      </c>
      <c r="K174" s="25">
        <v>0</v>
      </c>
      <c r="L174" s="25">
        <v>0</v>
      </c>
      <c r="M174" s="25">
        <v>0</v>
      </c>
      <c r="N174" s="25">
        <v>4.72</v>
      </c>
      <c r="O174" s="25">
        <v>10.16</v>
      </c>
      <c r="P174" s="25">
        <v>0.46</v>
      </c>
      <c r="Q174" s="25">
        <v>0</v>
      </c>
      <c r="R174" s="25">
        <v>0</v>
      </c>
      <c r="S174" s="25">
        <v>0.1</v>
      </c>
      <c r="T174" s="25">
        <v>0.2</v>
      </c>
      <c r="U174" s="25">
        <v>66</v>
      </c>
      <c r="V174" s="25">
        <v>22</v>
      </c>
      <c r="W174" s="25">
        <v>5.8</v>
      </c>
      <c r="X174" s="25">
        <v>4</v>
      </c>
      <c r="Y174" s="25">
        <v>18</v>
      </c>
      <c r="Z174" s="25">
        <v>0.42</v>
      </c>
      <c r="AA174" s="25">
        <v>2</v>
      </c>
      <c r="AB174" s="25">
        <v>1.6</v>
      </c>
      <c r="AC174" s="25">
        <v>2.2000000000000002</v>
      </c>
      <c r="AD174" s="25">
        <v>0.7</v>
      </c>
      <c r="AE174" s="25">
        <v>0.02</v>
      </c>
      <c r="AF174" s="25">
        <v>0.01</v>
      </c>
      <c r="AG174" s="25">
        <v>0.14000000000000001</v>
      </c>
      <c r="AH174" s="25">
        <v>0.38</v>
      </c>
      <c r="AI174" s="25">
        <v>0</v>
      </c>
      <c r="AJ174" s="26">
        <v>0</v>
      </c>
      <c r="AK174" s="26">
        <v>249.4</v>
      </c>
      <c r="AL174" s="26">
        <v>185.2</v>
      </c>
      <c r="AM174" s="26">
        <v>318.8</v>
      </c>
      <c r="AN174" s="26">
        <v>286.60000000000002</v>
      </c>
      <c r="AO174" s="26">
        <v>87.6</v>
      </c>
      <c r="AP174" s="26">
        <v>162.4</v>
      </c>
      <c r="AQ174" s="26">
        <v>47.6</v>
      </c>
      <c r="AR174" s="26">
        <v>185.6</v>
      </c>
      <c r="AS174" s="26">
        <v>0</v>
      </c>
      <c r="AT174" s="26">
        <v>0</v>
      </c>
      <c r="AU174" s="26">
        <v>0</v>
      </c>
      <c r="AV174" s="26">
        <v>87.8</v>
      </c>
      <c r="AW174" s="26">
        <v>0</v>
      </c>
      <c r="AX174" s="26">
        <v>0</v>
      </c>
      <c r="AY174" s="26">
        <v>0</v>
      </c>
      <c r="AZ174" s="26">
        <v>0</v>
      </c>
      <c r="BA174" s="26">
        <v>0</v>
      </c>
      <c r="BB174" s="26">
        <v>0</v>
      </c>
      <c r="BC174" s="26">
        <v>0</v>
      </c>
      <c r="BD174" s="26">
        <v>0</v>
      </c>
      <c r="BE174" s="26">
        <v>0</v>
      </c>
      <c r="BF174" s="26">
        <v>0</v>
      </c>
      <c r="BG174" s="26">
        <v>0</v>
      </c>
      <c r="BH174" s="26">
        <v>0</v>
      </c>
      <c r="BI174" s="26">
        <v>0</v>
      </c>
      <c r="BJ174" s="26">
        <v>0</v>
      </c>
      <c r="BK174" s="26">
        <v>0</v>
      </c>
      <c r="BL174" s="26">
        <v>0</v>
      </c>
      <c r="BM174" s="26">
        <v>0</v>
      </c>
      <c r="BN174" s="26">
        <v>0</v>
      </c>
      <c r="BO174" s="26">
        <v>0</v>
      </c>
      <c r="BP174" s="26">
        <v>0</v>
      </c>
      <c r="BQ174" s="26">
        <v>0</v>
      </c>
      <c r="BR174" s="26">
        <v>0</v>
      </c>
      <c r="BS174" s="26">
        <v>0</v>
      </c>
      <c r="BT174" s="26">
        <v>0</v>
      </c>
      <c r="BU174" s="26">
        <v>0</v>
      </c>
      <c r="BV174" s="26">
        <v>0</v>
      </c>
      <c r="BW174" s="26">
        <v>0</v>
      </c>
      <c r="BX174" s="26">
        <v>0</v>
      </c>
      <c r="BY174" s="26">
        <v>0</v>
      </c>
      <c r="BZ174" s="26">
        <v>0</v>
      </c>
      <c r="CA174" s="26">
        <v>0</v>
      </c>
      <c r="CB174" s="26">
        <v>0.9</v>
      </c>
      <c r="CC174" s="27"/>
      <c r="CD174" s="27"/>
      <c r="CE174" s="26">
        <v>2.27</v>
      </c>
      <c r="CG174" s="26">
        <v>1.26</v>
      </c>
      <c r="CH174" s="26">
        <v>1.26</v>
      </c>
      <c r="CI174" s="26">
        <v>1.26</v>
      </c>
      <c r="CJ174" s="26">
        <v>648</v>
      </c>
      <c r="CK174" s="26">
        <v>414</v>
      </c>
      <c r="CL174" s="26">
        <v>531</v>
      </c>
      <c r="CM174" s="26">
        <v>6.16</v>
      </c>
      <c r="CN174" s="26">
        <v>6.16</v>
      </c>
      <c r="CO174" s="26">
        <v>6.16</v>
      </c>
      <c r="CP174" s="26">
        <v>0</v>
      </c>
      <c r="CQ174" s="26">
        <v>0</v>
      </c>
    </row>
    <row r="175" spans="1:95" s="26" customFormat="1" x14ac:dyDescent="0.25">
      <c r="A175" s="23" t="str">
        <f>"29/10"</f>
        <v>29/10</v>
      </c>
      <c r="B175" s="24" t="s">
        <v>122</v>
      </c>
      <c r="C175" s="42" t="s">
        <v>174</v>
      </c>
      <c r="D175" s="25">
        <v>0.21</v>
      </c>
      <c r="E175" s="25">
        <v>0</v>
      </c>
      <c r="F175" s="25">
        <v>0.05</v>
      </c>
      <c r="G175" s="25">
        <v>0.05</v>
      </c>
      <c r="H175" s="25">
        <v>8.93</v>
      </c>
      <c r="I175" s="51">
        <v>35.632448780487799</v>
      </c>
      <c r="J175" s="25">
        <v>0</v>
      </c>
      <c r="K175" s="25">
        <v>0</v>
      </c>
      <c r="L175" s="25">
        <v>0</v>
      </c>
      <c r="M175" s="25">
        <v>0</v>
      </c>
      <c r="N175" s="25">
        <v>8.75</v>
      </c>
      <c r="O175" s="25">
        <v>0</v>
      </c>
      <c r="P175" s="25">
        <v>0.18</v>
      </c>
      <c r="Q175" s="25">
        <v>0</v>
      </c>
      <c r="R175" s="25">
        <v>0</v>
      </c>
      <c r="S175" s="25">
        <v>0.25</v>
      </c>
      <c r="T175" s="25">
        <v>0.08</v>
      </c>
      <c r="U175" s="25">
        <v>0.56999999999999995</v>
      </c>
      <c r="V175" s="25">
        <v>7.35</v>
      </c>
      <c r="W175" s="25">
        <v>1.96</v>
      </c>
      <c r="X175" s="25">
        <v>0.5</v>
      </c>
      <c r="Y175" s="25">
        <v>0.9</v>
      </c>
      <c r="Z175" s="25">
        <v>0.05</v>
      </c>
      <c r="AA175" s="25">
        <v>0</v>
      </c>
      <c r="AB175" s="25">
        <v>0.4</v>
      </c>
      <c r="AC175" s="25">
        <v>0.09</v>
      </c>
      <c r="AD175" s="25">
        <v>0.01</v>
      </c>
      <c r="AE175" s="25">
        <v>0</v>
      </c>
      <c r="AF175" s="25">
        <v>0</v>
      </c>
      <c r="AG175" s="25">
        <v>0</v>
      </c>
      <c r="AH175" s="25">
        <v>0.01</v>
      </c>
      <c r="AI175" s="25">
        <v>0.7</v>
      </c>
      <c r="AJ175" s="26">
        <v>0</v>
      </c>
      <c r="AK175" s="26">
        <v>0.6</v>
      </c>
      <c r="AL175" s="26">
        <v>0.69</v>
      </c>
      <c r="AM175" s="26">
        <v>0.56000000000000005</v>
      </c>
      <c r="AN175" s="26">
        <v>1.03</v>
      </c>
      <c r="AO175" s="26">
        <v>0.26</v>
      </c>
      <c r="AP175" s="26">
        <v>1.08</v>
      </c>
      <c r="AQ175" s="26">
        <v>0</v>
      </c>
      <c r="AR175" s="26">
        <v>1.38</v>
      </c>
      <c r="AS175" s="26">
        <v>0</v>
      </c>
      <c r="AT175" s="26">
        <v>0</v>
      </c>
      <c r="AU175" s="26">
        <v>0</v>
      </c>
      <c r="AV175" s="26">
        <v>0.77</v>
      </c>
      <c r="AW175" s="26">
        <v>0</v>
      </c>
      <c r="AX175" s="26">
        <v>0</v>
      </c>
      <c r="AY175" s="26">
        <v>0</v>
      </c>
      <c r="AZ175" s="26">
        <v>0</v>
      </c>
      <c r="BA175" s="26">
        <v>0</v>
      </c>
      <c r="BB175" s="26">
        <v>0</v>
      </c>
      <c r="BC175" s="26">
        <v>0</v>
      </c>
      <c r="BD175" s="26">
        <v>0</v>
      </c>
      <c r="BE175" s="26">
        <v>0</v>
      </c>
      <c r="BF175" s="26">
        <v>0</v>
      </c>
      <c r="BG175" s="26">
        <v>0</v>
      </c>
      <c r="BH175" s="26">
        <v>0</v>
      </c>
      <c r="BI175" s="26">
        <v>0</v>
      </c>
      <c r="BJ175" s="26">
        <v>0</v>
      </c>
      <c r="BK175" s="26">
        <v>0</v>
      </c>
      <c r="BL175" s="26">
        <v>0</v>
      </c>
      <c r="BM175" s="26">
        <v>0</v>
      </c>
      <c r="BN175" s="26">
        <v>0</v>
      </c>
      <c r="BO175" s="26">
        <v>0</v>
      </c>
      <c r="BP175" s="26">
        <v>0</v>
      </c>
      <c r="BQ175" s="26">
        <v>0</v>
      </c>
      <c r="BR175" s="26">
        <v>0</v>
      </c>
      <c r="BS175" s="26">
        <v>0</v>
      </c>
      <c r="BT175" s="26">
        <v>0</v>
      </c>
      <c r="BU175" s="26">
        <v>0</v>
      </c>
      <c r="BV175" s="26">
        <v>0</v>
      </c>
      <c r="BW175" s="26">
        <v>0</v>
      </c>
      <c r="BX175" s="26">
        <v>0</v>
      </c>
      <c r="BY175" s="26">
        <v>0</v>
      </c>
      <c r="BZ175" s="26">
        <v>0</v>
      </c>
      <c r="CA175" s="26">
        <v>0</v>
      </c>
      <c r="CB175" s="26">
        <v>179.55</v>
      </c>
      <c r="CC175" s="27"/>
      <c r="CD175" s="27"/>
      <c r="CE175" s="26">
        <v>7.0000000000000007E-2</v>
      </c>
      <c r="CG175" s="26">
        <v>3.21</v>
      </c>
      <c r="CH175" s="26">
        <v>3.1</v>
      </c>
      <c r="CI175" s="26">
        <v>3.16</v>
      </c>
      <c r="CJ175" s="26">
        <v>362.2</v>
      </c>
      <c r="CK175" s="26">
        <v>137.63</v>
      </c>
      <c r="CL175" s="26">
        <v>249.91</v>
      </c>
      <c r="CM175" s="26">
        <v>33.270000000000003</v>
      </c>
      <c r="CN175" s="26">
        <v>19.89</v>
      </c>
      <c r="CO175" s="26">
        <v>26.58</v>
      </c>
      <c r="CP175" s="26">
        <v>8.7799999999999994</v>
      </c>
      <c r="CQ175" s="26">
        <v>0</v>
      </c>
    </row>
    <row r="176" spans="1:95" s="13" customFormat="1" ht="31.5" x14ac:dyDescent="0.25">
      <c r="A176" s="19" t="str">
        <f>"5/4"</f>
        <v>5/4</v>
      </c>
      <c r="B176" s="20" t="s">
        <v>130</v>
      </c>
      <c r="C176" s="43" t="s">
        <v>169</v>
      </c>
      <c r="D176" s="21">
        <v>5.31</v>
      </c>
      <c r="E176" s="21">
        <v>2.35</v>
      </c>
      <c r="F176" s="21">
        <v>4.59</v>
      </c>
      <c r="G176" s="21">
        <v>0.32</v>
      </c>
      <c r="H176" s="21">
        <v>29.54</v>
      </c>
      <c r="I176" s="52">
        <v>179.18349200000003</v>
      </c>
      <c r="J176" s="21">
        <v>3.31</v>
      </c>
      <c r="K176" s="21">
        <v>0.09</v>
      </c>
      <c r="L176" s="21">
        <v>0</v>
      </c>
      <c r="M176" s="21">
        <v>0</v>
      </c>
      <c r="N176" s="21">
        <v>8.5500000000000007</v>
      </c>
      <c r="O176" s="21">
        <v>19.95</v>
      </c>
      <c r="P176" s="21">
        <v>1.05</v>
      </c>
      <c r="Q176" s="21">
        <v>0</v>
      </c>
      <c r="R176" s="21">
        <v>0</v>
      </c>
      <c r="S176" s="21">
        <v>0.08</v>
      </c>
      <c r="T176" s="21">
        <v>1.28</v>
      </c>
      <c r="U176" s="21">
        <v>235.16</v>
      </c>
      <c r="V176" s="21">
        <v>140.62</v>
      </c>
      <c r="W176" s="21">
        <v>92.71</v>
      </c>
      <c r="X176" s="21">
        <v>14.85</v>
      </c>
      <c r="Y176" s="21">
        <v>87.67</v>
      </c>
      <c r="Z176" s="21">
        <v>0.38</v>
      </c>
      <c r="AA176" s="21">
        <v>19.2</v>
      </c>
      <c r="AB176" s="21">
        <v>16</v>
      </c>
      <c r="AC176" s="21">
        <v>35.6</v>
      </c>
      <c r="AD176" s="21">
        <v>0.52</v>
      </c>
      <c r="AE176" s="21">
        <v>0.06</v>
      </c>
      <c r="AF176" s="21">
        <v>0.11</v>
      </c>
      <c r="AG176" s="21">
        <v>0.37</v>
      </c>
      <c r="AH176" s="21">
        <v>1.61</v>
      </c>
      <c r="AI176" s="21">
        <v>0.42</v>
      </c>
      <c r="AJ176" s="13">
        <v>0</v>
      </c>
      <c r="AK176" s="13">
        <v>148.97</v>
      </c>
      <c r="AL176" s="13">
        <v>136.9</v>
      </c>
      <c r="AM176" s="13">
        <v>246.51</v>
      </c>
      <c r="AN176" s="13">
        <v>78.400000000000006</v>
      </c>
      <c r="AO176" s="13">
        <v>47.26</v>
      </c>
      <c r="AP176" s="13">
        <v>96.52</v>
      </c>
      <c r="AQ176" s="13">
        <v>34.700000000000003</v>
      </c>
      <c r="AR176" s="13">
        <v>164.01</v>
      </c>
      <c r="AS176" s="13">
        <v>103.63</v>
      </c>
      <c r="AT176" s="13">
        <v>142.35</v>
      </c>
      <c r="AU176" s="13">
        <v>116.45</v>
      </c>
      <c r="AV176" s="13">
        <v>64.48</v>
      </c>
      <c r="AW176" s="13">
        <v>110.69</v>
      </c>
      <c r="AX176" s="13">
        <v>967.9</v>
      </c>
      <c r="AY176" s="13">
        <v>0</v>
      </c>
      <c r="AZ176" s="13">
        <v>314.64</v>
      </c>
      <c r="BA176" s="13">
        <v>161.44999999999999</v>
      </c>
      <c r="BB176" s="13">
        <v>82.8</v>
      </c>
      <c r="BC176" s="13">
        <v>66.55</v>
      </c>
      <c r="BD176" s="13">
        <v>0.09</v>
      </c>
      <c r="BE176" s="13">
        <v>0.04</v>
      </c>
      <c r="BF176" s="13">
        <v>0.02</v>
      </c>
      <c r="BG176" s="13">
        <v>0.05</v>
      </c>
      <c r="BH176" s="13">
        <v>0.06</v>
      </c>
      <c r="BI176" s="13">
        <v>0.28000000000000003</v>
      </c>
      <c r="BJ176" s="13">
        <v>0</v>
      </c>
      <c r="BK176" s="13">
        <v>0.78</v>
      </c>
      <c r="BL176" s="13">
        <v>0</v>
      </c>
      <c r="BM176" s="13">
        <v>0.24</v>
      </c>
      <c r="BN176" s="13">
        <v>0</v>
      </c>
      <c r="BO176" s="13">
        <v>0</v>
      </c>
      <c r="BP176" s="13">
        <v>0</v>
      </c>
      <c r="BQ176" s="13">
        <v>0.05</v>
      </c>
      <c r="BR176" s="13">
        <v>0.08</v>
      </c>
      <c r="BS176" s="13">
        <v>0.63</v>
      </c>
      <c r="BT176" s="13">
        <v>0</v>
      </c>
      <c r="BU176" s="13">
        <v>0</v>
      </c>
      <c r="BV176" s="13">
        <v>0.04</v>
      </c>
      <c r="BW176" s="13">
        <v>0</v>
      </c>
      <c r="BX176" s="13">
        <v>0</v>
      </c>
      <c r="BY176" s="13">
        <v>0</v>
      </c>
      <c r="BZ176" s="13">
        <v>0</v>
      </c>
      <c r="CA176" s="13">
        <v>0</v>
      </c>
      <c r="CB176" s="13">
        <v>180.69</v>
      </c>
      <c r="CC176" s="22"/>
      <c r="CD176" s="22"/>
      <c r="CE176" s="13">
        <v>21.87</v>
      </c>
      <c r="CG176" s="13">
        <v>25.03</v>
      </c>
      <c r="CH176" s="13">
        <v>10.84</v>
      </c>
      <c r="CI176" s="13">
        <v>17.940000000000001</v>
      </c>
      <c r="CJ176" s="13">
        <v>1406.52</v>
      </c>
      <c r="CK176" s="13">
        <v>633.16999999999996</v>
      </c>
      <c r="CL176" s="13">
        <v>1019.85</v>
      </c>
      <c r="CM176" s="13">
        <v>32.82</v>
      </c>
      <c r="CN176" s="13">
        <v>17.149999999999999</v>
      </c>
      <c r="CO176" s="13">
        <v>24.99</v>
      </c>
      <c r="CP176" s="13">
        <v>5</v>
      </c>
      <c r="CQ176" s="13">
        <v>0.5</v>
      </c>
    </row>
    <row r="177" spans="1:95" s="14" customFormat="1" x14ac:dyDescent="0.25">
      <c r="A177" s="28"/>
      <c r="B177" s="29" t="s">
        <v>156</v>
      </c>
      <c r="C177" s="44">
        <v>445</v>
      </c>
      <c r="D177" s="30">
        <f>SUM(D172:D176)</f>
        <v>10.14</v>
      </c>
      <c r="E177" s="30">
        <f t="shared" ref="E177:AI177" si="23">SUM(E172:E176)</f>
        <v>2.39</v>
      </c>
      <c r="F177" s="30">
        <f t="shared" si="23"/>
        <v>11.43</v>
      </c>
      <c r="G177" s="30">
        <f t="shared" si="23"/>
        <v>1.57</v>
      </c>
      <c r="H177" s="30">
        <f t="shared" si="23"/>
        <v>75.2</v>
      </c>
      <c r="I177" s="53">
        <f t="shared" si="23"/>
        <v>440.10794078048775</v>
      </c>
      <c r="J177" s="30">
        <f t="shared" si="23"/>
        <v>6.29</v>
      </c>
      <c r="K177" s="30">
        <f t="shared" si="23"/>
        <v>0.2</v>
      </c>
      <c r="L177" s="30">
        <f t="shared" si="23"/>
        <v>0</v>
      </c>
      <c r="M177" s="30">
        <f t="shared" si="23"/>
        <v>0</v>
      </c>
      <c r="N177" s="30">
        <f t="shared" si="23"/>
        <v>23.41</v>
      </c>
      <c r="O177" s="30">
        <f t="shared" si="23"/>
        <v>48.83</v>
      </c>
      <c r="P177" s="30">
        <f t="shared" si="23"/>
        <v>2.9699999999999998</v>
      </c>
      <c r="Q177" s="30">
        <f t="shared" si="23"/>
        <v>0</v>
      </c>
      <c r="R177" s="30">
        <f t="shared" si="23"/>
        <v>0</v>
      </c>
      <c r="S177" s="30">
        <f t="shared" si="23"/>
        <v>0.54999999999999993</v>
      </c>
      <c r="T177" s="30">
        <f t="shared" si="23"/>
        <v>2.27</v>
      </c>
      <c r="U177" s="30">
        <f t="shared" si="23"/>
        <v>474.08</v>
      </c>
      <c r="V177" s="30">
        <f t="shared" si="23"/>
        <v>223.87</v>
      </c>
      <c r="W177" s="30">
        <f t="shared" si="23"/>
        <v>110.47</v>
      </c>
      <c r="X177" s="30">
        <f t="shared" si="23"/>
        <v>32.549999999999997</v>
      </c>
      <c r="Y177" s="30">
        <f t="shared" si="23"/>
        <v>142.07</v>
      </c>
      <c r="Z177" s="30">
        <f t="shared" si="23"/>
        <v>1.6600000000000001</v>
      </c>
      <c r="AA177" s="30">
        <f t="shared" si="23"/>
        <v>41.2</v>
      </c>
      <c r="AB177" s="30">
        <f t="shared" si="23"/>
        <v>33</v>
      </c>
      <c r="AC177" s="30">
        <f t="shared" si="23"/>
        <v>60.39</v>
      </c>
      <c r="AD177" s="30">
        <f t="shared" si="23"/>
        <v>1.9600000000000002</v>
      </c>
      <c r="AE177" s="30">
        <f t="shared" si="23"/>
        <v>0.14000000000000001</v>
      </c>
      <c r="AF177" s="30">
        <f t="shared" si="23"/>
        <v>0.15</v>
      </c>
      <c r="AG177" s="30">
        <f t="shared" si="23"/>
        <v>1.1600000000000001</v>
      </c>
      <c r="AH177" s="30">
        <f t="shared" si="23"/>
        <v>3.21</v>
      </c>
      <c r="AI177" s="30">
        <f t="shared" si="23"/>
        <v>1.1199999999999999</v>
      </c>
      <c r="AJ177" s="14">
        <v>0</v>
      </c>
      <c r="AK177" s="14">
        <v>549.87</v>
      </c>
      <c r="AL177" s="14">
        <v>479.24</v>
      </c>
      <c r="AM177" s="14">
        <v>806.06</v>
      </c>
      <c r="AN177" s="14">
        <v>447.88</v>
      </c>
      <c r="AO177" s="14">
        <v>182.77</v>
      </c>
      <c r="AP177" s="14">
        <v>355.94</v>
      </c>
      <c r="AQ177" s="14">
        <v>119.65</v>
      </c>
      <c r="AR177" s="14">
        <v>521.09</v>
      </c>
      <c r="AS177" s="14">
        <v>209.83</v>
      </c>
      <c r="AT177" s="14">
        <v>288.85000000000002</v>
      </c>
      <c r="AU177" s="14">
        <v>239.7</v>
      </c>
      <c r="AV177" s="14">
        <v>219.21</v>
      </c>
      <c r="AW177" s="14">
        <v>223.89</v>
      </c>
      <c r="AX177" s="14">
        <v>1905</v>
      </c>
      <c r="AY177" s="14">
        <v>0</v>
      </c>
      <c r="AZ177" s="14">
        <v>619.84</v>
      </c>
      <c r="BA177" s="14">
        <v>296.55</v>
      </c>
      <c r="BB177" s="14">
        <v>173.7</v>
      </c>
      <c r="BC177" s="14">
        <v>136.25</v>
      </c>
      <c r="BD177" s="14">
        <v>0.23</v>
      </c>
      <c r="BE177" s="14">
        <v>0.1</v>
      </c>
      <c r="BF177" s="14">
        <v>0.06</v>
      </c>
      <c r="BG177" s="14">
        <v>0.13</v>
      </c>
      <c r="BH177" s="14">
        <v>0.15</v>
      </c>
      <c r="BI177" s="14">
        <v>0.68</v>
      </c>
      <c r="BJ177" s="14">
        <v>0</v>
      </c>
      <c r="BK177" s="14">
        <v>2.0099999999999998</v>
      </c>
      <c r="BL177" s="14">
        <v>0</v>
      </c>
      <c r="BM177" s="14">
        <v>0.64</v>
      </c>
      <c r="BN177" s="14">
        <v>0</v>
      </c>
      <c r="BO177" s="14">
        <v>0</v>
      </c>
      <c r="BP177" s="14">
        <v>0</v>
      </c>
      <c r="BQ177" s="14">
        <v>0.13</v>
      </c>
      <c r="BR177" s="14">
        <v>0.2</v>
      </c>
      <c r="BS177" s="14">
        <v>2</v>
      </c>
      <c r="BT177" s="14">
        <v>0</v>
      </c>
      <c r="BU177" s="14">
        <v>0</v>
      </c>
      <c r="BV177" s="14">
        <v>0.43</v>
      </c>
      <c r="BW177" s="14">
        <v>0.01</v>
      </c>
      <c r="BX177" s="14">
        <v>0</v>
      </c>
      <c r="BY177" s="14">
        <v>0</v>
      </c>
      <c r="BZ177" s="14">
        <v>0</v>
      </c>
      <c r="CA177" s="14">
        <v>0</v>
      </c>
      <c r="CB177" s="14">
        <v>376.02</v>
      </c>
      <c r="CC177" s="11"/>
      <c r="CD177" s="11" t="e">
        <f>$I$177/#REF!*100</f>
        <v>#REF!</v>
      </c>
      <c r="CE177" s="14">
        <v>46.7</v>
      </c>
      <c r="CG177" s="14">
        <v>29.7</v>
      </c>
      <c r="CH177" s="14">
        <v>15.25</v>
      </c>
      <c r="CI177" s="14">
        <v>22.48</v>
      </c>
      <c r="CJ177" s="14">
        <v>3091.72</v>
      </c>
      <c r="CK177" s="14">
        <v>1445.1</v>
      </c>
      <c r="CL177" s="14">
        <v>2268.41</v>
      </c>
      <c r="CM177" s="14">
        <v>78.430000000000007</v>
      </c>
      <c r="CN177" s="14">
        <v>48.96</v>
      </c>
      <c r="CO177" s="14">
        <v>63.69</v>
      </c>
      <c r="CP177" s="14">
        <v>13.78</v>
      </c>
      <c r="CQ177" s="14">
        <v>0.5</v>
      </c>
    </row>
    <row r="178" spans="1:95" x14ac:dyDescent="0.25">
      <c r="B178" s="18" t="s">
        <v>157</v>
      </c>
    </row>
    <row r="179" spans="1:95" s="13" customFormat="1" x14ac:dyDescent="0.25">
      <c r="A179" s="19" t="str">
        <f>"-"</f>
        <v>-</v>
      </c>
      <c r="B179" s="20" t="s">
        <v>192</v>
      </c>
      <c r="C179" s="43" t="str">
        <f>"100"</f>
        <v>100</v>
      </c>
      <c r="D179" s="21">
        <v>0.5</v>
      </c>
      <c r="E179" s="21">
        <v>0</v>
      </c>
      <c r="F179" s="21">
        <v>0.1</v>
      </c>
      <c r="G179" s="21">
        <v>0</v>
      </c>
      <c r="H179" s="21">
        <v>10.3</v>
      </c>
      <c r="I179" s="52">
        <v>43.239999999999995</v>
      </c>
      <c r="J179" s="21">
        <v>0</v>
      </c>
      <c r="K179" s="21">
        <v>0</v>
      </c>
      <c r="L179" s="21">
        <v>0</v>
      </c>
      <c r="M179" s="21">
        <v>0</v>
      </c>
      <c r="N179" s="21">
        <v>9.9</v>
      </c>
      <c r="O179" s="21">
        <v>0.2</v>
      </c>
      <c r="P179" s="21">
        <v>0.2</v>
      </c>
      <c r="Q179" s="21">
        <v>0</v>
      </c>
      <c r="R179" s="21">
        <v>0</v>
      </c>
      <c r="S179" s="21">
        <v>0.5</v>
      </c>
      <c r="T179" s="21">
        <v>0.3</v>
      </c>
      <c r="U179" s="21">
        <v>6</v>
      </c>
      <c r="V179" s="21">
        <v>120</v>
      </c>
      <c r="W179" s="21">
        <v>7</v>
      </c>
      <c r="X179" s="21">
        <v>4</v>
      </c>
      <c r="Y179" s="21">
        <v>7</v>
      </c>
      <c r="Z179" s="21">
        <v>1.4</v>
      </c>
      <c r="AA179" s="21">
        <v>0</v>
      </c>
      <c r="AB179" s="21">
        <v>0</v>
      </c>
      <c r="AC179" s="21">
        <v>0</v>
      </c>
      <c r="AD179" s="21">
        <v>0.1</v>
      </c>
      <c r="AE179" s="21">
        <v>0.01</v>
      </c>
      <c r="AF179" s="21">
        <v>0.01</v>
      </c>
      <c r="AG179" s="21">
        <v>0.1</v>
      </c>
      <c r="AH179" s="21">
        <v>0.2</v>
      </c>
      <c r="AI179" s="21">
        <v>2</v>
      </c>
      <c r="AJ179" s="13">
        <v>0.2</v>
      </c>
      <c r="AK179" s="13">
        <v>8</v>
      </c>
      <c r="AL179" s="13">
        <v>10</v>
      </c>
      <c r="AM179" s="13">
        <v>14</v>
      </c>
      <c r="AN179" s="13">
        <v>14</v>
      </c>
      <c r="AO179" s="13">
        <v>2</v>
      </c>
      <c r="AP179" s="13">
        <v>8</v>
      </c>
      <c r="AQ179" s="13">
        <v>2</v>
      </c>
      <c r="AR179" s="13">
        <v>7</v>
      </c>
      <c r="AS179" s="13">
        <v>13</v>
      </c>
      <c r="AT179" s="13">
        <v>8</v>
      </c>
      <c r="AU179" s="13">
        <v>58</v>
      </c>
      <c r="AV179" s="13">
        <v>5</v>
      </c>
      <c r="AW179" s="13">
        <v>11</v>
      </c>
      <c r="AX179" s="13">
        <v>32</v>
      </c>
      <c r="AY179" s="13">
        <v>0</v>
      </c>
      <c r="AZ179" s="13">
        <v>10</v>
      </c>
      <c r="BA179" s="13">
        <v>12</v>
      </c>
      <c r="BB179" s="13">
        <v>5</v>
      </c>
      <c r="BC179" s="13">
        <v>4</v>
      </c>
      <c r="BD179" s="13">
        <v>0</v>
      </c>
      <c r="BE179" s="13">
        <v>0</v>
      </c>
      <c r="BF179" s="13">
        <v>0</v>
      </c>
      <c r="BG179" s="13">
        <v>0</v>
      </c>
      <c r="BH179" s="13">
        <v>0</v>
      </c>
      <c r="BI179" s="13">
        <v>0</v>
      </c>
      <c r="BJ179" s="13">
        <v>0</v>
      </c>
      <c r="BK179" s="13">
        <v>0</v>
      </c>
      <c r="BL179" s="13">
        <v>0</v>
      </c>
      <c r="BM179" s="13">
        <v>0</v>
      </c>
      <c r="BN179" s="13">
        <v>0</v>
      </c>
      <c r="BO179" s="13">
        <v>0</v>
      </c>
      <c r="BP179" s="13">
        <v>0</v>
      </c>
      <c r="BQ179" s="13">
        <v>0</v>
      </c>
      <c r="BR179" s="13">
        <v>0</v>
      </c>
      <c r="BS179" s="13">
        <v>0</v>
      </c>
      <c r="BT179" s="13">
        <v>0</v>
      </c>
      <c r="BU179" s="13">
        <v>0</v>
      </c>
      <c r="BV179" s="13">
        <v>0</v>
      </c>
      <c r="BW179" s="13">
        <v>0</v>
      </c>
      <c r="BX179" s="13">
        <v>0</v>
      </c>
      <c r="BY179" s="13">
        <v>0</v>
      </c>
      <c r="BZ179" s="13">
        <v>0</v>
      </c>
      <c r="CA179" s="13">
        <v>0</v>
      </c>
      <c r="CB179" s="13">
        <v>88.1</v>
      </c>
      <c r="CC179" s="22"/>
      <c r="CD179" s="22"/>
      <c r="CE179" s="13">
        <v>0</v>
      </c>
      <c r="CG179" s="13">
        <v>2</v>
      </c>
      <c r="CH179" s="13">
        <v>2</v>
      </c>
      <c r="CI179" s="13">
        <v>2</v>
      </c>
      <c r="CJ179" s="13">
        <v>200</v>
      </c>
      <c r="CK179" s="13">
        <v>91</v>
      </c>
      <c r="CL179" s="13">
        <v>145.5</v>
      </c>
      <c r="CM179" s="13">
        <v>0.3</v>
      </c>
      <c r="CN179" s="13">
        <v>0.3</v>
      </c>
      <c r="CO179" s="13">
        <v>0.3</v>
      </c>
      <c r="CP179" s="13">
        <v>0</v>
      </c>
      <c r="CQ179" s="13">
        <v>0</v>
      </c>
    </row>
    <row r="180" spans="1:95" s="14" customFormat="1" x14ac:dyDescent="0.25">
      <c r="A180" s="28"/>
      <c r="B180" s="29" t="s">
        <v>156</v>
      </c>
      <c r="C180" s="44">
        <v>100</v>
      </c>
      <c r="D180" s="30">
        <v>0.5</v>
      </c>
      <c r="E180" s="30">
        <v>0</v>
      </c>
      <c r="F180" s="30">
        <v>0.1</v>
      </c>
      <c r="G180" s="30">
        <v>0</v>
      </c>
      <c r="H180" s="30">
        <v>10.3</v>
      </c>
      <c r="I180" s="53">
        <v>43.24</v>
      </c>
      <c r="J180" s="30">
        <v>0</v>
      </c>
      <c r="K180" s="30">
        <v>0</v>
      </c>
      <c r="L180" s="30">
        <v>0</v>
      </c>
      <c r="M180" s="30">
        <v>0</v>
      </c>
      <c r="N180" s="30">
        <v>9.9</v>
      </c>
      <c r="O180" s="30">
        <v>0.2</v>
      </c>
      <c r="P180" s="30">
        <v>0.2</v>
      </c>
      <c r="Q180" s="30">
        <v>0</v>
      </c>
      <c r="R180" s="30">
        <v>0</v>
      </c>
      <c r="S180" s="30">
        <v>0.5</v>
      </c>
      <c r="T180" s="30">
        <v>0.3</v>
      </c>
      <c r="U180" s="30">
        <v>6</v>
      </c>
      <c r="V180" s="30">
        <v>120</v>
      </c>
      <c r="W180" s="30">
        <v>7</v>
      </c>
      <c r="X180" s="30">
        <v>4</v>
      </c>
      <c r="Y180" s="30">
        <v>7</v>
      </c>
      <c r="Z180" s="30">
        <v>1.4</v>
      </c>
      <c r="AA180" s="30">
        <v>0</v>
      </c>
      <c r="AB180" s="30">
        <v>0</v>
      </c>
      <c r="AC180" s="30">
        <v>0</v>
      </c>
      <c r="AD180" s="30">
        <v>0.1</v>
      </c>
      <c r="AE180" s="30">
        <v>0.01</v>
      </c>
      <c r="AF180" s="30">
        <v>0.01</v>
      </c>
      <c r="AG180" s="30">
        <v>0.1</v>
      </c>
      <c r="AH180" s="30">
        <v>0.2</v>
      </c>
      <c r="AI180" s="30">
        <v>2</v>
      </c>
      <c r="AJ180" s="14">
        <v>0.2</v>
      </c>
      <c r="AK180" s="14">
        <v>8</v>
      </c>
      <c r="AL180" s="14">
        <v>10</v>
      </c>
      <c r="AM180" s="14">
        <v>14</v>
      </c>
      <c r="AN180" s="14">
        <v>14</v>
      </c>
      <c r="AO180" s="14">
        <v>2</v>
      </c>
      <c r="AP180" s="14">
        <v>8</v>
      </c>
      <c r="AQ180" s="14">
        <v>2</v>
      </c>
      <c r="AR180" s="14">
        <v>7</v>
      </c>
      <c r="AS180" s="14">
        <v>13</v>
      </c>
      <c r="AT180" s="14">
        <v>8</v>
      </c>
      <c r="AU180" s="14">
        <v>58</v>
      </c>
      <c r="AV180" s="14">
        <v>5</v>
      </c>
      <c r="AW180" s="14">
        <v>11</v>
      </c>
      <c r="AX180" s="14">
        <v>32</v>
      </c>
      <c r="AY180" s="14">
        <v>0</v>
      </c>
      <c r="AZ180" s="14">
        <v>10</v>
      </c>
      <c r="BA180" s="14">
        <v>12</v>
      </c>
      <c r="BB180" s="14">
        <v>5</v>
      </c>
      <c r="BC180" s="14">
        <v>4</v>
      </c>
      <c r="BD180" s="14">
        <v>0</v>
      </c>
      <c r="BE180" s="14">
        <v>0</v>
      </c>
      <c r="BF180" s="14">
        <v>0</v>
      </c>
      <c r="BG180" s="14">
        <v>0</v>
      </c>
      <c r="BH180" s="14">
        <v>0</v>
      </c>
      <c r="BI180" s="14">
        <v>0</v>
      </c>
      <c r="BJ180" s="14">
        <v>0</v>
      </c>
      <c r="BK180" s="14">
        <v>0</v>
      </c>
      <c r="BL180" s="14">
        <v>0</v>
      </c>
      <c r="BM180" s="14">
        <v>0</v>
      </c>
      <c r="BN180" s="14">
        <v>0</v>
      </c>
      <c r="BO180" s="14">
        <v>0</v>
      </c>
      <c r="BP180" s="14">
        <v>0</v>
      </c>
      <c r="BQ180" s="14">
        <v>0</v>
      </c>
      <c r="BR180" s="14">
        <v>0</v>
      </c>
      <c r="BS180" s="14">
        <v>0</v>
      </c>
      <c r="BT180" s="14">
        <v>0</v>
      </c>
      <c r="BU180" s="14">
        <v>0</v>
      </c>
      <c r="BV180" s="14">
        <v>0</v>
      </c>
      <c r="BW180" s="14">
        <v>0</v>
      </c>
      <c r="BX180" s="14">
        <v>0</v>
      </c>
      <c r="BY180" s="14">
        <v>0</v>
      </c>
      <c r="BZ180" s="14">
        <v>0</v>
      </c>
      <c r="CA180" s="14">
        <v>0</v>
      </c>
      <c r="CB180" s="14">
        <v>88.1</v>
      </c>
      <c r="CC180" s="11"/>
      <c r="CD180" s="11" t="e">
        <f>$I$180/#REF!*100</f>
        <v>#REF!</v>
      </c>
      <c r="CE180" s="14">
        <v>0</v>
      </c>
      <c r="CG180" s="14">
        <v>2</v>
      </c>
      <c r="CH180" s="14">
        <v>2</v>
      </c>
      <c r="CI180" s="14">
        <v>2</v>
      </c>
      <c r="CJ180" s="14">
        <v>200</v>
      </c>
      <c r="CK180" s="14">
        <v>91</v>
      </c>
      <c r="CL180" s="14">
        <v>145.5</v>
      </c>
      <c r="CM180" s="14">
        <v>0.3</v>
      </c>
      <c r="CN180" s="14">
        <v>0.3</v>
      </c>
      <c r="CO180" s="14">
        <v>0.3</v>
      </c>
      <c r="CP180" s="14">
        <v>0</v>
      </c>
      <c r="CQ180" s="14">
        <v>0</v>
      </c>
    </row>
    <row r="181" spans="1:95" x14ac:dyDescent="0.25">
      <c r="B181" s="18" t="s">
        <v>109</v>
      </c>
    </row>
    <row r="182" spans="1:95" s="26" customFormat="1" x14ac:dyDescent="0.25">
      <c r="A182" s="23" t="str">
        <f>"-"</f>
        <v>-</v>
      </c>
      <c r="B182" s="24" t="s">
        <v>110</v>
      </c>
      <c r="C182" s="42" t="str">
        <f>"20"</f>
        <v>20</v>
      </c>
      <c r="D182" s="25">
        <v>1.32</v>
      </c>
      <c r="E182" s="25">
        <v>0</v>
      </c>
      <c r="F182" s="25">
        <v>0.13</v>
      </c>
      <c r="G182" s="25">
        <v>0.13</v>
      </c>
      <c r="H182" s="25">
        <v>9.3800000000000008</v>
      </c>
      <c r="I182" s="51">
        <v>44.780199999999994</v>
      </c>
      <c r="J182" s="25">
        <v>0</v>
      </c>
      <c r="K182" s="25">
        <v>0</v>
      </c>
      <c r="L182" s="25">
        <v>0</v>
      </c>
      <c r="M182" s="25">
        <v>0</v>
      </c>
      <c r="N182" s="25">
        <v>0.22</v>
      </c>
      <c r="O182" s="25">
        <v>9.1199999999999992</v>
      </c>
      <c r="P182" s="25">
        <v>0.04</v>
      </c>
      <c r="Q182" s="25">
        <v>0</v>
      </c>
      <c r="R182" s="25">
        <v>0</v>
      </c>
      <c r="S182" s="25">
        <v>0</v>
      </c>
      <c r="T182" s="25">
        <v>0.36</v>
      </c>
      <c r="U182" s="25">
        <v>0</v>
      </c>
      <c r="V182" s="25">
        <v>0</v>
      </c>
      <c r="W182" s="25">
        <v>0</v>
      </c>
      <c r="X182" s="25">
        <v>0</v>
      </c>
      <c r="Y182" s="25">
        <v>0</v>
      </c>
      <c r="Z182" s="25">
        <v>0</v>
      </c>
      <c r="AA182" s="25">
        <v>0</v>
      </c>
      <c r="AB182" s="25">
        <v>0</v>
      </c>
      <c r="AC182" s="25">
        <v>0</v>
      </c>
      <c r="AD182" s="25">
        <v>0</v>
      </c>
      <c r="AE182" s="25">
        <v>0</v>
      </c>
      <c r="AF182" s="25">
        <v>0</v>
      </c>
      <c r="AG182" s="25">
        <v>0</v>
      </c>
      <c r="AH182" s="25">
        <v>0</v>
      </c>
      <c r="AI182" s="25">
        <v>0</v>
      </c>
      <c r="AJ182" s="26">
        <v>0</v>
      </c>
      <c r="AK182" s="26">
        <v>63.86</v>
      </c>
      <c r="AL182" s="26">
        <v>66.47</v>
      </c>
      <c r="AM182" s="26">
        <v>101.79</v>
      </c>
      <c r="AN182" s="26">
        <v>33.76</v>
      </c>
      <c r="AO182" s="26">
        <v>20.010000000000002</v>
      </c>
      <c r="AP182" s="26">
        <v>40.020000000000003</v>
      </c>
      <c r="AQ182" s="26">
        <v>15.14</v>
      </c>
      <c r="AR182" s="26">
        <v>72.38</v>
      </c>
      <c r="AS182" s="26">
        <v>44.89</v>
      </c>
      <c r="AT182" s="26">
        <v>62.64</v>
      </c>
      <c r="AU182" s="26">
        <v>51.68</v>
      </c>
      <c r="AV182" s="26">
        <v>27.14</v>
      </c>
      <c r="AW182" s="26">
        <v>48.02</v>
      </c>
      <c r="AX182" s="26">
        <v>401.59</v>
      </c>
      <c r="AY182" s="26">
        <v>0</v>
      </c>
      <c r="AZ182" s="26">
        <v>130.85</v>
      </c>
      <c r="BA182" s="26">
        <v>56.9</v>
      </c>
      <c r="BB182" s="26">
        <v>37.76</v>
      </c>
      <c r="BC182" s="26">
        <v>29.93</v>
      </c>
      <c r="BD182" s="26">
        <v>0</v>
      </c>
      <c r="BE182" s="26">
        <v>0</v>
      </c>
      <c r="BF182" s="26">
        <v>0</v>
      </c>
      <c r="BG182" s="26">
        <v>0</v>
      </c>
      <c r="BH182" s="26">
        <v>0</v>
      </c>
      <c r="BI182" s="26">
        <v>0</v>
      </c>
      <c r="BJ182" s="26">
        <v>0</v>
      </c>
      <c r="BK182" s="26">
        <v>0.02</v>
      </c>
      <c r="BL182" s="26">
        <v>0</v>
      </c>
      <c r="BM182" s="26">
        <v>0</v>
      </c>
      <c r="BN182" s="26">
        <v>0</v>
      </c>
      <c r="BO182" s="26">
        <v>0</v>
      </c>
      <c r="BP182" s="26">
        <v>0</v>
      </c>
      <c r="BQ182" s="26">
        <v>0</v>
      </c>
      <c r="BR182" s="26">
        <v>0</v>
      </c>
      <c r="BS182" s="26">
        <v>0.01</v>
      </c>
      <c r="BT182" s="26">
        <v>0</v>
      </c>
      <c r="BU182" s="26">
        <v>0</v>
      </c>
      <c r="BV182" s="26">
        <v>0.06</v>
      </c>
      <c r="BW182" s="26">
        <v>0</v>
      </c>
      <c r="BX182" s="26">
        <v>0</v>
      </c>
      <c r="BY182" s="26">
        <v>0</v>
      </c>
      <c r="BZ182" s="26">
        <v>0</v>
      </c>
      <c r="CA182" s="26">
        <v>0</v>
      </c>
      <c r="CB182" s="26">
        <v>7.82</v>
      </c>
      <c r="CC182" s="27"/>
      <c r="CD182" s="27"/>
      <c r="CE182" s="26">
        <v>0</v>
      </c>
      <c r="CG182" s="26">
        <v>0</v>
      </c>
      <c r="CH182" s="26">
        <v>0</v>
      </c>
      <c r="CI182" s="26">
        <v>0</v>
      </c>
      <c r="CJ182" s="26">
        <v>380</v>
      </c>
      <c r="CK182" s="26">
        <v>146.4</v>
      </c>
      <c r="CL182" s="26">
        <v>263.2</v>
      </c>
      <c r="CM182" s="26">
        <v>3.04</v>
      </c>
      <c r="CN182" s="26">
        <v>3.04</v>
      </c>
      <c r="CO182" s="26">
        <v>3.04</v>
      </c>
      <c r="CP182" s="26">
        <v>0</v>
      </c>
      <c r="CQ182" s="26">
        <v>0</v>
      </c>
    </row>
    <row r="183" spans="1:95" s="26" customFormat="1" x14ac:dyDescent="0.25">
      <c r="A183" s="54" t="str">
        <f>"-"</f>
        <v>-</v>
      </c>
      <c r="B183" s="24" t="s">
        <v>111</v>
      </c>
      <c r="C183" s="42" t="str">
        <f>"20"</f>
        <v>20</v>
      </c>
      <c r="D183" s="25">
        <v>1.32</v>
      </c>
      <c r="E183" s="25">
        <v>0</v>
      </c>
      <c r="F183" s="25">
        <v>0.24</v>
      </c>
      <c r="G183" s="25">
        <v>0.24</v>
      </c>
      <c r="H183" s="25">
        <v>8.34</v>
      </c>
      <c r="I183" s="51">
        <v>38.676000000000002</v>
      </c>
      <c r="J183" s="25">
        <v>0.04</v>
      </c>
      <c r="K183" s="25">
        <v>0</v>
      </c>
      <c r="L183" s="25">
        <v>0</v>
      </c>
      <c r="M183" s="25">
        <v>0</v>
      </c>
      <c r="N183" s="25">
        <v>0.24</v>
      </c>
      <c r="O183" s="25">
        <v>6.44</v>
      </c>
      <c r="P183" s="25">
        <v>1.66</v>
      </c>
      <c r="Q183" s="25">
        <v>0</v>
      </c>
      <c r="R183" s="25">
        <v>0</v>
      </c>
      <c r="S183" s="25">
        <v>0.2</v>
      </c>
      <c r="T183" s="25">
        <v>0.5</v>
      </c>
      <c r="U183" s="25">
        <v>122</v>
      </c>
      <c r="V183" s="25">
        <v>49</v>
      </c>
      <c r="W183" s="25">
        <v>7</v>
      </c>
      <c r="X183" s="25">
        <v>9.4</v>
      </c>
      <c r="Y183" s="25">
        <v>31.6</v>
      </c>
      <c r="Z183" s="25">
        <v>0.78</v>
      </c>
      <c r="AA183" s="25">
        <v>0</v>
      </c>
      <c r="AB183" s="25">
        <v>1</v>
      </c>
      <c r="AC183" s="25">
        <v>0.2</v>
      </c>
      <c r="AD183" s="25">
        <v>0.28000000000000003</v>
      </c>
      <c r="AE183" s="25">
        <v>0.04</v>
      </c>
      <c r="AF183" s="25">
        <v>0.02</v>
      </c>
      <c r="AG183" s="25">
        <v>0.14000000000000001</v>
      </c>
      <c r="AH183" s="25">
        <v>0.4</v>
      </c>
      <c r="AI183" s="25">
        <v>0</v>
      </c>
      <c r="AJ183" s="26">
        <v>0</v>
      </c>
      <c r="AK183" s="26">
        <v>64.400000000000006</v>
      </c>
      <c r="AL183" s="26">
        <v>49.6</v>
      </c>
      <c r="AM183" s="26">
        <v>85.4</v>
      </c>
      <c r="AN183" s="26">
        <v>44.6</v>
      </c>
      <c r="AO183" s="26">
        <v>18.600000000000001</v>
      </c>
      <c r="AP183" s="26">
        <v>39.6</v>
      </c>
      <c r="AQ183" s="26">
        <v>16</v>
      </c>
      <c r="AR183" s="26">
        <v>74.2</v>
      </c>
      <c r="AS183" s="26">
        <v>59.4</v>
      </c>
      <c r="AT183" s="26">
        <v>58.2</v>
      </c>
      <c r="AU183" s="26">
        <v>92.8</v>
      </c>
      <c r="AV183" s="26">
        <v>24.8</v>
      </c>
      <c r="AW183" s="26">
        <v>62</v>
      </c>
      <c r="AX183" s="26">
        <v>311.8</v>
      </c>
      <c r="AY183" s="26">
        <v>0</v>
      </c>
      <c r="AZ183" s="26">
        <v>105.2</v>
      </c>
      <c r="BA183" s="26">
        <v>58.2</v>
      </c>
      <c r="BB183" s="26">
        <v>36</v>
      </c>
      <c r="BC183" s="26">
        <v>26</v>
      </c>
      <c r="BD183" s="26">
        <v>0</v>
      </c>
      <c r="BE183" s="26">
        <v>0</v>
      </c>
      <c r="BF183" s="26">
        <v>0</v>
      </c>
      <c r="BG183" s="26">
        <v>0</v>
      </c>
      <c r="BH183" s="26">
        <v>0</v>
      </c>
      <c r="BI183" s="26">
        <v>0</v>
      </c>
      <c r="BJ183" s="26">
        <v>0</v>
      </c>
      <c r="BK183" s="26">
        <v>0.03</v>
      </c>
      <c r="BL183" s="26">
        <v>0</v>
      </c>
      <c r="BM183" s="26">
        <v>0</v>
      </c>
      <c r="BN183" s="26">
        <v>0</v>
      </c>
      <c r="BO183" s="26">
        <v>0</v>
      </c>
      <c r="BP183" s="26">
        <v>0</v>
      </c>
      <c r="BQ183" s="26">
        <v>0</v>
      </c>
      <c r="BR183" s="26">
        <v>0</v>
      </c>
      <c r="BS183" s="26">
        <v>0.02</v>
      </c>
      <c r="BT183" s="26">
        <v>0</v>
      </c>
      <c r="BU183" s="26">
        <v>0</v>
      </c>
      <c r="BV183" s="26">
        <v>0.1</v>
      </c>
      <c r="BW183" s="26">
        <v>0.02</v>
      </c>
      <c r="BX183" s="26">
        <v>0</v>
      </c>
      <c r="BY183" s="26">
        <v>0</v>
      </c>
      <c r="BZ183" s="26">
        <v>0</v>
      </c>
      <c r="CA183" s="26">
        <v>0</v>
      </c>
      <c r="CB183" s="26">
        <v>9.4</v>
      </c>
      <c r="CC183" s="27"/>
      <c r="CD183" s="27"/>
      <c r="CE183" s="26">
        <v>0.17</v>
      </c>
      <c r="CG183" s="26">
        <v>1</v>
      </c>
      <c r="CH183" s="26">
        <v>1</v>
      </c>
      <c r="CI183" s="26">
        <v>1</v>
      </c>
      <c r="CJ183" s="26">
        <v>190</v>
      </c>
      <c r="CK183" s="26">
        <v>73.2</v>
      </c>
      <c r="CL183" s="26">
        <v>131.6</v>
      </c>
      <c r="CM183" s="26">
        <v>1.9</v>
      </c>
      <c r="CN183" s="26">
        <v>1.58</v>
      </c>
      <c r="CO183" s="26">
        <v>1.74</v>
      </c>
      <c r="CP183" s="26">
        <v>0</v>
      </c>
      <c r="CQ183" s="26">
        <v>0</v>
      </c>
    </row>
    <row r="184" spans="1:95" s="26" customFormat="1" x14ac:dyDescent="0.25">
      <c r="A184" s="23" t="str">
        <f>"3/10"</f>
        <v>3/10</v>
      </c>
      <c r="B184" s="24" t="s">
        <v>124</v>
      </c>
      <c r="C184" s="42" t="s">
        <v>175</v>
      </c>
      <c r="D184" s="25">
        <v>0.14000000000000001</v>
      </c>
      <c r="E184" s="25">
        <v>0</v>
      </c>
      <c r="F184" s="25">
        <v>0.14000000000000001</v>
      </c>
      <c r="G184" s="25">
        <v>0.14000000000000001</v>
      </c>
      <c r="H184" s="25">
        <v>21.67</v>
      </c>
      <c r="I184" s="51">
        <v>84.015215999999995</v>
      </c>
      <c r="J184" s="25">
        <v>0.04</v>
      </c>
      <c r="K184" s="25">
        <v>0</v>
      </c>
      <c r="L184" s="25">
        <v>0</v>
      </c>
      <c r="M184" s="25">
        <v>0</v>
      </c>
      <c r="N184" s="25">
        <v>20.78</v>
      </c>
      <c r="O184" s="25">
        <v>0.27</v>
      </c>
      <c r="P184" s="25">
        <v>0.62</v>
      </c>
      <c r="Q184" s="25">
        <v>0</v>
      </c>
      <c r="R184" s="25">
        <v>0</v>
      </c>
      <c r="S184" s="25">
        <v>0.28999999999999998</v>
      </c>
      <c r="T184" s="25">
        <v>0.2</v>
      </c>
      <c r="U184" s="25">
        <v>9.44</v>
      </c>
      <c r="V184" s="25">
        <v>99.61</v>
      </c>
      <c r="W184" s="25">
        <v>6.11</v>
      </c>
      <c r="X184" s="25">
        <v>3.08</v>
      </c>
      <c r="Y184" s="25">
        <v>3.68</v>
      </c>
      <c r="Z184" s="25">
        <v>0.82</v>
      </c>
      <c r="AA184" s="25">
        <v>0</v>
      </c>
      <c r="AB184" s="25">
        <v>9.7200000000000006</v>
      </c>
      <c r="AC184" s="25">
        <v>1.8</v>
      </c>
      <c r="AD184" s="25">
        <v>7.0000000000000007E-2</v>
      </c>
      <c r="AE184" s="25">
        <v>0.01</v>
      </c>
      <c r="AF184" s="25">
        <v>0.01</v>
      </c>
      <c r="AG184" s="25">
        <v>0.09</v>
      </c>
      <c r="AH184" s="25">
        <v>0.14000000000000001</v>
      </c>
      <c r="AI184" s="25">
        <v>1.44</v>
      </c>
      <c r="AJ184" s="26">
        <v>0</v>
      </c>
      <c r="AK184" s="26">
        <v>4.2300000000000004</v>
      </c>
      <c r="AL184" s="26">
        <v>4.59</v>
      </c>
      <c r="AM184" s="26">
        <v>6.7</v>
      </c>
      <c r="AN184" s="26">
        <v>6.35</v>
      </c>
      <c r="AO184" s="26">
        <v>1.06</v>
      </c>
      <c r="AP184" s="26">
        <v>3.88</v>
      </c>
      <c r="AQ184" s="26">
        <v>1.06</v>
      </c>
      <c r="AR184" s="26">
        <v>3.18</v>
      </c>
      <c r="AS184" s="26">
        <v>6</v>
      </c>
      <c r="AT184" s="26">
        <v>3.53</v>
      </c>
      <c r="AU184" s="26">
        <v>27.52</v>
      </c>
      <c r="AV184" s="26">
        <v>2.4700000000000002</v>
      </c>
      <c r="AW184" s="26">
        <v>4.9400000000000004</v>
      </c>
      <c r="AX184" s="26">
        <v>14.82</v>
      </c>
      <c r="AY184" s="26">
        <v>0</v>
      </c>
      <c r="AZ184" s="26">
        <v>4.59</v>
      </c>
      <c r="BA184" s="26">
        <v>5.64</v>
      </c>
      <c r="BB184" s="26">
        <v>2.12</v>
      </c>
      <c r="BC184" s="26">
        <v>1.76</v>
      </c>
      <c r="BD184" s="26">
        <v>0</v>
      </c>
      <c r="BE184" s="26">
        <v>0</v>
      </c>
      <c r="BF184" s="26">
        <v>0</v>
      </c>
      <c r="BG184" s="26">
        <v>0</v>
      </c>
      <c r="BH184" s="26">
        <v>0</v>
      </c>
      <c r="BI184" s="26">
        <v>0</v>
      </c>
      <c r="BJ184" s="26">
        <v>0</v>
      </c>
      <c r="BK184" s="26">
        <v>0</v>
      </c>
      <c r="BL184" s="26">
        <v>0</v>
      </c>
      <c r="BM184" s="26">
        <v>0</v>
      </c>
      <c r="BN184" s="26">
        <v>0</v>
      </c>
      <c r="BO184" s="26">
        <v>0</v>
      </c>
      <c r="BP184" s="26">
        <v>0</v>
      </c>
      <c r="BQ184" s="26">
        <v>0</v>
      </c>
      <c r="BR184" s="26">
        <v>0</v>
      </c>
      <c r="BS184" s="26">
        <v>0</v>
      </c>
      <c r="BT184" s="26">
        <v>0</v>
      </c>
      <c r="BU184" s="26">
        <v>0</v>
      </c>
      <c r="BV184" s="26">
        <v>0</v>
      </c>
      <c r="BW184" s="26">
        <v>0</v>
      </c>
      <c r="BX184" s="26">
        <v>0</v>
      </c>
      <c r="BY184" s="26">
        <v>0</v>
      </c>
      <c r="BZ184" s="26">
        <v>0</v>
      </c>
      <c r="CA184" s="26">
        <v>0</v>
      </c>
      <c r="CB184" s="26">
        <v>220.09</v>
      </c>
      <c r="CC184" s="27"/>
      <c r="CD184" s="27"/>
      <c r="CE184" s="26">
        <v>1.62</v>
      </c>
      <c r="CG184" s="26">
        <v>3.75</v>
      </c>
      <c r="CH184" s="26">
        <v>3.75</v>
      </c>
      <c r="CI184" s="26">
        <v>3.75</v>
      </c>
      <c r="CJ184" s="26">
        <v>360</v>
      </c>
      <c r="CK184" s="26">
        <v>174.15</v>
      </c>
      <c r="CL184" s="26">
        <v>267.08</v>
      </c>
      <c r="CM184" s="26">
        <v>34.340000000000003</v>
      </c>
      <c r="CN184" s="26">
        <v>20.16</v>
      </c>
      <c r="CO184" s="26">
        <v>27.25</v>
      </c>
      <c r="CP184" s="26">
        <v>18</v>
      </c>
      <c r="CQ184" s="26">
        <v>0</v>
      </c>
    </row>
    <row r="185" spans="1:95" s="26" customFormat="1" ht="36" customHeight="1" x14ac:dyDescent="0.25">
      <c r="A185" s="23" t="str">
        <f>"18/2"</f>
        <v>18/2</v>
      </c>
      <c r="B185" s="24" t="s">
        <v>114</v>
      </c>
      <c r="C185" s="42" t="str">
        <f>"180"</f>
        <v>180</v>
      </c>
      <c r="D185" s="25">
        <v>1.93</v>
      </c>
      <c r="E185" s="25">
        <v>5.74</v>
      </c>
      <c r="F185" s="25">
        <v>1.72</v>
      </c>
      <c r="G185" s="25">
        <v>1.72</v>
      </c>
      <c r="H185" s="25">
        <v>14.6</v>
      </c>
      <c r="I185" s="51">
        <v>80.275480919999993</v>
      </c>
      <c r="J185" s="25">
        <v>0.24</v>
      </c>
      <c r="K185" s="25">
        <v>0.94</v>
      </c>
      <c r="L185" s="25">
        <v>0</v>
      </c>
      <c r="M185" s="25">
        <v>0</v>
      </c>
      <c r="N185" s="25">
        <v>1.75</v>
      </c>
      <c r="O185" s="25">
        <v>11.6</v>
      </c>
      <c r="P185" s="25">
        <v>1.25</v>
      </c>
      <c r="Q185" s="25">
        <v>0</v>
      </c>
      <c r="R185" s="25">
        <v>0</v>
      </c>
      <c r="S185" s="25">
        <v>0.14000000000000001</v>
      </c>
      <c r="T185" s="25">
        <v>1.0900000000000001</v>
      </c>
      <c r="U185" s="25">
        <v>142.66</v>
      </c>
      <c r="V185" s="25">
        <v>317.95999999999998</v>
      </c>
      <c r="W185" s="25">
        <v>11.24</v>
      </c>
      <c r="X185" s="25">
        <v>15.92</v>
      </c>
      <c r="Y185" s="25">
        <v>40.020000000000003</v>
      </c>
      <c r="Z185" s="25">
        <v>0.66</v>
      </c>
      <c r="AA185" s="25">
        <v>0</v>
      </c>
      <c r="AB185" s="25">
        <v>942.19</v>
      </c>
      <c r="AC185" s="25">
        <v>174.31</v>
      </c>
      <c r="AD185" s="25">
        <v>0.84</v>
      </c>
      <c r="AE185" s="25">
        <v>7.0000000000000007E-2</v>
      </c>
      <c r="AF185" s="25">
        <v>0.04</v>
      </c>
      <c r="AG185" s="25">
        <v>0.7</v>
      </c>
      <c r="AH185" s="25">
        <v>1.24</v>
      </c>
      <c r="AI185" s="25">
        <v>4.41</v>
      </c>
      <c r="AJ185" s="26">
        <v>0</v>
      </c>
      <c r="AK185" s="26">
        <v>48.91</v>
      </c>
      <c r="AL185" s="26">
        <v>52.8</v>
      </c>
      <c r="AM185" s="26">
        <v>84.78</v>
      </c>
      <c r="AN185" s="26">
        <v>50.35</v>
      </c>
      <c r="AO185" s="26">
        <v>16.420000000000002</v>
      </c>
      <c r="AP185" s="26">
        <v>44.18</v>
      </c>
      <c r="AQ185" s="26">
        <v>17.54</v>
      </c>
      <c r="AR185" s="26">
        <v>57.87</v>
      </c>
      <c r="AS185" s="26">
        <v>55.81</v>
      </c>
      <c r="AT185" s="26">
        <v>110.44</v>
      </c>
      <c r="AU185" s="26">
        <v>69.8</v>
      </c>
      <c r="AV185" s="26">
        <v>22.08</v>
      </c>
      <c r="AW185" s="26">
        <v>47.19</v>
      </c>
      <c r="AX185" s="26">
        <v>343.9</v>
      </c>
      <c r="AY185" s="26">
        <v>0</v>
      </c>
      <c r="AZ185" s="26">
        <v>85.19</v>
      </c>
      <c r="BA185" s="26">
        <v>51.12</v>
      </c>
      <c r="BB185" s="26">
        <v>33.840000000000003</v>
      </c>
      <c r="BC185" s="26">
        <v>21.41</v>
      </c>
      <c r="BD185" s="26">
        <v>0</v>
      </c>
      <c r="BE185" s="26">
        <v>0</v>
      </c>
      <c r="BF185" s="26">
        <v>0</v>
      </c>
      <c r="BG185" s="26">
        <v>0</v>
      </c>
      <c r="BH185" s="26">
        <v>0</v>
      </c>
      <c r="BI185" s="26">
        <v>0</v>
      </c>
      <c r="BJ185" s="26">
        <v>0</v>
      </c>
      <c r="BK185" s="26">
        <v>0.14000000000000001</v>
      </c>
      <c r="BL185" s="26">
        <v>0</v>
      </c>
      <c r="BM185" s="26">
        <v>7.0000000000000007E-2</v>
      </c>
      <c r="BN185" s="26">
        <v>0</v>
      </c>
      <c r="BO185" s="26">
        <v>0.01</v>
      </c>
      <c r="BP185" s="26">
        <v>0</v>
      </c>
      <c r="BQ185" s="26">
        <v>0</v>
      </c>
      <c r="BR185" s="26">
        <v>0</v>
      </c>
      <c r="BS185" s="26">
        <v>0.42</v>
      </c>
      <c r="BT185" s="26">
        <v>0</v>
      </c>
      <c r="BU185" s="26">
        <v>0</v>
      </c>
      <c r="BV185" s="26">
        <v>0.9</v>
      </c>
      <c r="BW185" s="26">
        <v>0</v>
      </c>
      <c r="BX185" s="26">
        <v>0</v>
      </c>
      <c r="BY185" s="26">
        <v>0</v>
      </c>
      <c r="BZ185" s="26">
        <v>0</v>
      </c>
      <c r="CA185" s="26">
        <v>0</v>
      </c>
      <c r="CB185" s="26">
        <v>187.49</v>
      </c>
      <c r="CC185" s="27"/>
      <c r="CD185" s="27"/>
      <c r="CE185" s="26">
        <v>157.03</v>
      </c>
      <c r="CG185" s="26">
        <v>16.97</v>
      </c>
      <c r="CH185" s="26">
        <v>10.94</v>
      </c>
      <c r="CI185" s="26">
        <v>13.96</v>
      </c>
      <c r="CJ185" s="26">
        <v>518.98</v>
      </c>
      <c r="CK185" s="26">
        <v>310.70999999999998</v>
      </c>
      <c r="CL185" s="26">
        <v>414.85</v>
      </c>
      <c r="CM185" s="26">
        <v>32.32</v>
      </c>
      <c r="CN185" s="26">
        <v>15.85</v>
      </c>
      <c r="CO185" s="26">
        <v>24.08</v>
      </c>
      <c r="CP185" s="26">
        <v>0</v>
      </c>
      <c r="CQ185" s="26">
        <v>0.36</v>
      </c>
    </row>
    <row r="186" spans="1:95" s="58" customFormat="1" x14ac:dyDescent="0.25">
      <c r="A186" s="60" t="str">
        <f>"21/4"</f>
        <v>21/4</v>
      </c>
      <c r="B186" s="56" t="s">
        <v>190</v>
      </c>
      <c r="C186" s="57">
        <v>150</v>
      </c>
      <c r="D186" s="57">
        <v>14.92</v>
      </c>
      <c r="E186" s="57">
        <v>0.02</v>
      </c>
      <c r="F186" s="57">
        <v>3.52</v>
      </c>
      <c r="G186" s="57">
        <v>1.45</v>
      </c>
      <c r="H186" s="57">
        <v>41.47</v>
      </c>
      <c r="I186" s="57">
        <v>244.34713500000001</v>
      </c>
      <c r="J186" s="57">
        <v>1.57</v>
      </c>
      <c r="K186" s="57">
        <v>7.0000000000000007E-2</v>
      </c>
      <c r="L186" s="57">
        <v>0</v>
      </c>
      <c r="M186" s="57">
        <v>0</v>
      </c>
      <c r="N186" s="57">
        <v>2.85</v>
      </c>
      <c r="O186" s="57">
        <v>30.91</v>
      </c>
      <c r="P186" s="57">
        <v>7.71</v>
      </c>
      <c r="Q186" s="57">
        <v>0</v>
      </c>
      <c r="R186" s="57">
        <v>0</v>
      </c>
      <c r="S186" s="57">
        <v>0</v>
      </c>
      <c r="T186" s="57">
        <v>2.56</v>
      </c>
      <c r="U186" s="57">
        <v>128.13999999999999</v>
      </c>
      <c r="V186" s="57">
        <v>535.02</v>
      </c>
      <c r="W186" s="57">
        <v>81.069999999999993</v>
      </c>
      <c r="X186" s="57">
        <v>73.739999999999995</v>
      </c>
      <c r="Y186" s="57">
        <v>227.58</v>
      </c>
      <c r="Z186" s="57">
        <v>4.7</v>
      </c>
      <c r="AA186" s="57">
        <v>12</v>
      </c>
      <c r="AB186" s="57">
        <v>14.15</v>
      </c>
      <c r="AC186" s="57">
        <v>15.03</v>
      </c>
      <c r="AD186" s="57">
        <v>0.56999999999999995</v>
      </c>
      <c r="AE186" s="57">
        <v>0.43</v>
      </c>
      <c r="AF186" s="57">
        <v>0.09</v>
      </c>
      <c r="AG186" s="57">
        <v>1.26</v>
      </c>
      <c r="AH186" s="57">
        <v>4.9800000000000004</v>
      </c>
      <c r="AI186" s="57">
        <v>0</v>
      </c>
      <c r="AJ186" s="58">
        <v>0</v>
      </c>
      <c r="AK186" s="58">
        <v>735.21</v>
      </c>
      <c r="AL186" s="58">
        <v>793.33</v>
      </c>
      <c r="AM186" s="58">
        <v>1201.3</v>
      </c>
      <c r="AN186" s="58">
        <v>1127.75</v>
      </c>
      <c r="AO186" s="58">
        <v>149.47</v>
      </c>
      <c r="AP186" s="58">
        <v>611.80999999999995</v>
      </c>
      <c r="AQ186" s="58">
        <v>190.18</v>
      </c>
      <c r="AR186" s="58">
        <v>735.21</v>
      </c>
      <c r="AS186" s="58">
        <v>662.37</v>
      </c>
      <c r="AT186" s="58">
        <v>1175.17</v>
      </c>
      <c r="AU186" s="58">
        <v>1620.1</v>
      </c>
      <c r="AV186" s="58">
        <v>335.3</v>
      </c>
      <c r="AW186" s="58">
        <v>691.1</v>
      </c>
      <c r="AX186" s="58">
        <v>2310.02</v>
      </c>
      <c r="AY186" s="58">
        <v>0</v>
      </c>
      <c r="AZ186" s="58">
        <v>481.02</v>
      </c>
      <c r="BA186" s="58">
        <v>609.83000000000004</v>
      </c>
      <c r="BB186" s="58">
        <v>502.65</v>
      </c>
      <c r="BC186" s="58">
        <v>181.97</v>
      </c>
      <c r="BD186" s="58">
        <v>0.08</v>
      </c>
      <c r="BE186" s="58">
        <v>0.04</v>
      </c>
      <c r="BF186" s="58">
        <v>0.02</v>
      </c>
      <c r="BG186" s="58">
        <v>0.04</v>
      </c>
      <c r="BH186" s="58">
        <v>0.05</v>
      </c>
      <c r="BI186" s="58">
        <v>0.23</v>
      </c>
      <c r="BJ186" s="58">
        <v>0</v>
      </c>
      <c r="BK186" s="58">
        <v>0.77</v>
      </c>
      <c r="BL186" s="58">
        <v>0</v>
      </c>
      <c r="BM186" s="58">
        <v>0.22</v>
      </c>
      <c r="BN186" s="58">
        <v>0.01</v>
      </c>
      <c r="BO186" s="58">
        <v>0</v>
      </c>
      <c r="BP186" s="58">
        <v>0</v>
      </c>
      <c r="BQ186" s="58">
        <v>0.04</v>
      </c>
      <c r="BR186" s="58">
        <v>7.0000000000000007E-2</v>
      </c>
      <c r="BS186" s="58">
        <v>0.77</v>
      </c>
      <c r="BT186" s="58">
        <v>0</v>
      </c>
      <c r="BU186" s="58">
        <v>0</v>
      </c>
      <c r="BV186" s="58">
        <v>0.69</v>
      </c>
      <c r="BW186" s="58">
        <v>0.09</v>
      </c>
      <c r="BX186" s="58">
        <v>0</v>
      </c>
      <c r="BY186" s="58">
        <v>0</v>
      </c>
      <c r="BZ186" s="58">
        <v>0</v>
      </c>
      <c r="CA186" s="58">
        <v>0</v>
      </c>
      <c r="CB186" s="58">
        <v>123.96</v>
      </c>
      <c r="CC186" s="59"/>
      <c r="CD186" s="59"/>
      <c r="CE186" s="58">
        <v>14.36</v>
      </c>
      <c r="CG186" s="58">
        <v>18.899999999999999</v>
      </c>
      <c r="CH186" s="58">
        <v>11.4</v>
      </c>
      <c r="CI186" s="58">
        <v>15.15</v>
      </c>
      <c r="CJ186" s="58">
        <v>1.25</v>
      </c>
      <c r="CK186" s="58">
        <v>1.25</v>
      </c>
      <c r="CL186" s="58">
        <v>1.25</v>
      </c>
      <c r="CM186" s="58">
        <v>12.32</v>
      </c>
      <c r="CN186" s="58">
        <v>10.02</v>
      </c>
      <c r="CO186" s="58">
        <v>11.17</v>
      </c>
      <c r="CP186" s="58">
        <v>0</v>
      </c>
      <c r="CQ186" s="58">
        <v>0.38</v>
      </c>
    </row>
    <row r="187" spans="1:95" s="13" customFormat="1" ht="31.5" x14ac:dyDescent="0.25">
      <c r="A187" s="19" t="str">
        <f>"16/8"</f>
        <v>16/8</v>
      </c>
      <c r="B187" s="20" t="s">
        <v>147</v>
      </c>
      <c r="C187" s="43" t="str">
        <f>"70"</f>
        <v>70</v>
      </c>
      <c r="D187" s="21">
        <v>10.88</v>
      </c>
      <c r="E187" s="21">
        <v>9.15</v>
      </c>
      <c r="F187" s="21">
        <v>9.57</v>
      </c>
      <c r="G187" s="21">
        <v>3.35</v>
      </c>
      <c r="H187" s="21">
        <v>9.77</v>
      </c>
      <c r="I187" s="52">
        <v>168.495544</v>
      </c>
      <c r="J187" s="21">
        <v>4.2300000000000004</v>
      </c>
      <c r="K187" s="21">
        <v>2.73</v>
      </c>
      <c r="L187" s="21">
        <v>0</v>
      </c>
      <c r="M187" s="21">
        <v>0</v>
      </c>
      <c r="N187" s="21">
        <v>0.36</v>
      </c>
      <c r="O187" s="21">
        <v>8.76</v>
      </c>
      <c r="P187" s="21">
        <v>0.65</v>
      </c>
      <c r="Q187" s="21">
        <v>0</v>
      </c>
      <c r="R187" s="21">
        <v>0</v>
      </c>
      <c r="S187" s="21">
        <v>0.09</v>
      </c>
      <c r="T187" s="21">
        <v>1.18</v>
      </c>
      <c r="U187" s="21">
        <v>153.12</v>
      </c>
      <c r="V187" s="21">
        <v>163.19</v>
      </c>
      <c r="W187" s="21">
        <v>8.15</v>
      </c>
      <c r="X187" s="21">
        <v>16.739999999999998</v>
      </c>
      <c r="Y187" s="21">
        <v>104.15</v>
      </c>
      <c r="Z187" s="21">
        <v>1.87</v>
      </c>
      <c r="AA187" s="21">
        <v>0</v>
      </c>
      <c r="AB187" s="21">
        <v>0.35</v>
      </c>
      <c r="AC187" s="21">
        <v>7.0000000000000007E-2</v>
      </c>
      <c r="AD187" s="21">
        <v>2.2999999999999998</v>
      </c>
      <c r="AE187" s="21">
        <v>0.05</v>
      </c>
      <c r="AF187" s="21">
        <v>0.08</v>
      </c>
      <c r="AG187" s="21">
        <v>2.54</v>
      </c>
      <c r="AH187" s="21">
        <v>4.8099999999999996</v>
      </c>
      <c r="AI187" s="21">
        <v>0</v>
      </c>
      <c r="AJ187" s="13">
        <v>0</v>
      </c>
      <c r="AK187" s="13">
        <v>553.25</v>
      </c>
      <c r="AL187" s="13">
        <v>430.55</v>
      </c>
      <c r="AM187" s="13">
        <v>797.35</v>
      </c>
      <c r="AN187" s="13">
        <v>1297.27</v>
      </c>
      <c r="AO187" s="13">
        <v>232.75</v>
      </c>
      <c r="AP187" s="13">
        <v>422.69</v>
      </c>
      <c r="AQ187" s="13">
        <v>113.75</v>
      </c>
      <c r="AR187" s="13">
        <v>441.01</v>
      </c>
      <c r="AS187" s="13">
        <v>565.29999999999995</v>
      </c>
      <c r="AT187" s="13">
        <v>556.35</v>
      </c>
      <c r="AU187" s="13">
        <v>907.06</v>
      </c>
      <c r="AV187" s="13">
        <v>368.06</v>
      </c>
      <c r="AW187" s="13">
        <v>494.13</v>
      </c>
      <c r="AX187" s="13">
        <v>1788.49</v>
      </c>
      <c r="AY187" s="13">
        <v>142.71</v>
      </c>
      <c r="AZ187" s="13">
        <v>427.1</v>
      </c>
      <c r="BA187" s="13">
        <v>422.98</v>
      </c>
      <c r="BB187" s="13">
        <v>349.78</v>
      </c>
      <c r="BC187" s="13">
        <v>148.04</v>
      </c>
      <c r="BD187" s="13">
        <v>0</v>
      </c>
      <c r="BE187" s="13">
        <v>0</v>
      </c>
      <c r="BF187" s="13">
        <v>0</v>
      </c>
      <c r="BG187" s="13">
        <v>0</v>
      </c>
      <c r="BH187" s="13">
        <v>0</v>
      </c>
      <c r="BI187" s="13">
        <v>0</v>
      </c>
      <c r="BJ187" s="13">
        <v>0</v>
      </c>
      <c r="BK187" s="13">
        <v>0.21</v>
      </c>
      <c r="BL187" s="13">
        <v>0</v>
      </c>
      <c r="BM187" s="13">
        <v>0.13</v>
      </c>
      <c r="BN187" s="13">
        <v>0.01</v>
      </c>
      <c r="BO187" s="13">
        <v>0.02</v>
      </c>
      <c r="BP187" s="13">
        <v>0</v>
      </c>
      <c r="BQ187" s="13">
        <v>0</v>
      </c>
      <c r="BR187" s="13">
        <v>0</v>
      </c>
      <c r="BS187" s="13">
        <v>0.76</v>
      </c>
      <c r="BT187" s="13">
        <v>0</v>
      </c>
      <c r="BU187" s="13">
        <v>0</v>
      </c>
      <c r="BV187" s="13">
        <v>1.89</v>
      </c>
      <c r="BW187" s="13">
        <v>0</v>
      </c>
      <c r="BX187" s="13">
        <v>0</v>
      </c>
      <c r="BY187" s="13">
        <v>0</v>
      </c>
      <c r="BZ187" s="13">
        <v>0</v>
      </c>
      <c r="CA187" s="13">
        <v>0</v>
      </c>
      <c r="CB187" s="13">
        <v>55.91</v>
      </c>
      <c r="CC187" s="22"/>
      <c r="CD187" s="22"/>
      <c r="CE187" s="13">
        <v>0.06</v>
      </c>
      <c r="CG187" s="13">
        <v>31.99</v>
      </c>
      <c r="CH187" s="13">
        <v>19.989999999999998</v>
      </c>
      <c r="CI187" s="13">
        <v>25.99</v>
      </c>
      <c r="CJ187" s="13">
        <v>4111.3999999999996</v>
      </c>
      <c r="CK187" s="13">
        <v>2497.34</v>
      </c>
      <c r="CL187" s="13">
        <v>3304.37</v>
      </c>
      <c r="CM187" s="13">
        <v>28.3</v>
      </c>
      <c r="CN187" s="13">
        <v>18.309999999999999</v>
      </c>
      <c r="CO187" s="13">
        <v>23.31</v>
      </c>
      <c r="CP187" s="13">
        <v>0</v>
      </c>
      <c r="CQ187" s="13">
        <v>0.28000000000000003</v>
      </c>
    </row>
    <row r="188" spans="1:95" s="14" customFormat="1" x14ac:dyDescent="0.25">
      <c r="A188" s="28"/>
      <c r="B188" s="29" t="s">
        <v>156</v>
      </c>
      <c r="C188" s="44">
        <v>620</v>
      </c>
      <c r="D188" s="30">
        <f t="shared" ref="D188:AI188" si="24">SUM(D182:D187)</f>
        <v>30.509999999999998</v>
      </c>
      <c r="E188" s="30">
        <f t="shared" si="24"/>
        <v>14.91</v>
      </c>
      <c r="F188" s="30">
        <f t="shared" si="24"/>
        <v>15.32</v>
      </c>
      <c r="G188" s="30">
        <f t="shared" si="24"/>
        <v>7.0299999999999994</v>
      </c>
      <c r="H188" s="30">
        <f t="shared" si="24"/>
        <v>105.23</v>
      </c>
      <c r="I188" s="53">
        <f t="shared" si="24"/>
        <v>660.58957592000002</v>
      </c>
      <c r="J188" s="30">
        <f t="shared" si="24"/>
        <v>6.120000000000001</v>
      </c>
      <c r="K188" s="30">
        <f t="shared" si="24"/>
        <v>3.74</v>
      </c>
      <c r="L188" s="30">
        <f t="shared" si="24"/>
        <v>0</v>
      </c>
      <c r="M188" s="30">
        <f t="shared" si="24"/>
        <v>0</v>
      </c>
      <c r="N188" s="30">
        <f t="shared" si="24"/>
        <v>26.200000000000003</v>
      </c>
      <c r="O188" s="30">
        <f t="shared" si="24"/>
        <v>67.100000000000009</v>
      </c>
      <c r="P188" s="30">
        <f t="shared" si="24"/>
        <v>11.93</v>
      </c>
      <c r="Q188" s="30">
        <f t="shared" si="24"/>
        <v>0</v>
      </c>
      <c r="R188" s="30">
        <f t="shared" si="24"/>
        <v>0</v>
      </c>
      <c r="S188" s="30">
        <f t="shared" si="24"/>
        <v>0.72</v>
      </c>
      <c r="T188" s="30">
        <f t="shared" si="24"/>
        <v>5.8900000000000006</v>
      </c>
      <c r="U188" s="30">
        <f t="shared" si="24"/>
        <v>555.36</v>
      </c>
      <c r="V188" s="30">
        <f t="shared" si="24"/>
        <v>1164.78</v>
      </c>
      <c r="W188" s="30">
        <f t="shared" si="24"/>
        <v>113.57</v>
      </c>
      <c r="X188" s="30">
        <f t="shared" si="24"/>
        <v>118.87999999999998</v>
      </c>
      <c r="Y188" s="30">
        <f t="shared" si="24"/>
        <v>407.03</v>
      </c>
      <c r="Z188" s="30">
        <f t="shared" si="24"/>
        <v>8.8300000000000018</v>
      </c>
      <c r="AA188" s="30">
        <f t="shared" si="24"/>
        <v>12</v>
      </c>
      <c r="AB188" s="30">
        <f t="shared" si="24"/>
        <v>967.41000000000008</v>
      </c>
      <c r="AC188" s="30">
        <f t="shared" si="24"/>
        <v>191.41</v>
      </c>
      <c r="AD188" s="30">
        <f t="shared" si="24"/>
        <v>4.0599999999999996</v>
      </c>
      <c r="AE188" s="30">
        <f t="shared" si="24"/>
        <v>0.60000000000000009</v>
      </c>
      <c r="AF188" s="30">
        <f t="shared" si="24"/>
        <v>0.24</v>
      </c>
      <c r="AG188" s="30">
        <f t="shared" si="24"/>
        <v>4.7300000000000004</v>
      </c>
      <c r="AH188" s="30">
        <f t="shared" si="24"/>
        <v>11.57</v>
      </c>
      <c r="AI188" s="30">
        <f t="shared" si="24"/>
        <v>5.85</v>
      </c>
      <c r="AJ188" s="14">
        <v>0</v>
      </c>
      <c r="AK188" s="14">
        <v>755.39</v>
      </c>
      <c r="AL188" s="14">
        <v>647.74</v>
      </c>
      <c r="AM188" s="14">
        <v>1119.99</v>
      </c>
      <c r="AN188" s="14">
        <v>1505.71</v>
      </c>
      <c r="AO188" s="14">
        <v>297.02999999999997</v>
      </c>
      <c r="AP188" s="14">
        <v>597.97</v>
      </c>
      <c r="AQ188" s="14">
        <v>186.28</v>
      </c>
      <c r="AR188" s="14">
        <v>679.59</v>
      </c>
      <c r="AS188" s="14">
        <v>799.01</v>
      </c>
      <c r="AT188" s="14">
        <v>986.67</v>
      </c>
      <c r="AU188" s="14">
        <v>1255.1199999999999</v>
      </c>
      <c r="AV188" s="14">
        <v>457.67</v>
      </c>
      <c r="AW188" s="14">
        <v>691.8</v>
      </c>
      <c r="AX188" s="14">
        <v>3097.85</v>
      </c>
      <c r="AY188" s="14">
        <v>142.71</v>
      </c>
      <c r="AZ188" s="14">
        <v>754.04</v>
      </c>
      <c r="BA188" s="14">
        <v>617.16999999999996</v>
      </c>
      <c r="BB188" s="14">
        <v>489.57</v>
      </c>
      <c r="BC188" s="14">
        <v>236.58</v>
      </c>
      <c r="BD188" s="14">
        <v>0.1</v>
      </c>
      <c r="BE188" s="14">
        <v>0.04</v>
      </c>
      <c r="BF188" s="14">
        <v>0.02</v>
      </c>
      <c r="BG188" s="14">
        <v>0.05</v>
      </c>
      <c r="BH188" s="14">
        <v>0.06</v>
      </c>
      <c r="BI188" s="14">
        <v>0.28999999999999998</v>
      </c>
      <c r="BJ188" s="14">
        <v>0</v>
      </c>
      <c r="BK188" s="14">
        <v>1.43</v>
      </c>
      <c r="BL188" s="14">
        <v>0</v>
      </c>
      <c r="BM188" s="14">
        <v>0.57999999999999996</v>
      </c>
      <c r="BN188" s="14">
        <v>0.02</v>
      </c>
      <c r="BO188" s="14">
        <v>0.05</v>
      </c>
      <c r="BP188" s="14">
        <v>0</v>
      </c>
      <c r="BQ188" s="14">
        <v>0.05</v>
      </c>
      <c r="BR188" s="14">
        <v>0.1</v>
      </c>
      <c r="BS188" s="14">
        <v>2.74</v>
      </c>
      <c r="BT188" s="14">
        <v>0</v>
      </c>
      <c r="BU188" s="14">
        <v>0</v>
      </c>
      <c r="BV188" s="14">
        <v>4.7699999999999996</v>
      </c>
      <c r="BW188" s="14">
        <v>0.02</v>
      </c>
      <c r="BX188" s="14">
        <v>0</v>
      </c>
      <c r="BY188" s="14">
        <v>0</v>
      </c>
      <c r="BZ188" s="14">
        <v>0</v>
      </c>
      <c r="CA188" s="14">
        <v>0</v>
      </c>
      <c r="CB188" s="14">
        <v>640.23</v>
      </c>
      <c r="CC188" s="11"/>
      <c r="CD188" s="11" t="e">
        <f>$I$188/#REF!*100</f>
        <v>#REF!</v>
      </c>
      <c r="CE188" s="14">
        <v>1084.83</v>
      </c>
      <c r="CG188" s="14">
        <v>72.77</v>
      </c>
      <c r="CH188" s="14">
        <v>48.76</v>
      </c>
      <c r="CI188" s="14">
        <v>60.77</v>
      </c>
      <c r="CJ188" s="14">
        <v>6408.29</v>
      </c>
      <c r="CK188" s="14">
        <v>3789.48</v>
      </c>
      <c r="CL188" s="14">
        <v>5098.88</v>
      </c>
      <c r="CM188" s="14">
        <v>125.6</v>
      </c>
      <c r="CN188" s="14">
        <v>63.28</v>
      </c>
      <c r="CO188" s="14">
        <v>94.44</v>
      </c>
      <c r="CP188" s="14">
        <v>19.5</v>
      </c>
      <c r="CQ188" s="14">
        <v>0.87</v>
      </c>
    </row>
    <row r="189" spans="1:95" x14ac:dyDescent="0.25">
      <c r="B189" s="4" t="s">
        <v>116</v>
      </c>
    </row>
    <row r="190" spans="1:95" s="26" customFormat="1" x14ac:dyDescent="0.25">
      <c r="A190" s="23" t="str">
        <f>"-"</f>
        <v>-</v>
      </c>
      <c r="B190" s="24" t="s">
        <v>110</v>
      </c>
      <c r="C190" s="42" t="str">
        <f>"40"</f>
        <v>40</v>
      </c>
      <c r="D190" s="25">
        <v>2.64</v>
      </c>
      <c r="E190" s="25">
        <v>0</v>
      </c>
      <c r="F190" s="25">
        <v>0.26</v>
      </c>
      <c r="G190" s="25">
        <v>0.26</v>
      </c>
      <c r="H190" s="25">
        <v>18.760000000000002</v>
      </c>
      <c r="I190" s="51">
        <v>89.560399999999987</v>
      </c>
      <c r="J190" s="25">
        <v>0</v>
      </c>
      <c r="K190" s="25">
        <v>0</v>
      </c>
      <c r="L190" s="25">
        <v>0</v>
      </c>
      <c r="M190" s="25">
        <v>0</v>
      </c>
      <c r="N190" s="25">
        <v>0.44</v>
      </c>
      <c r="O190" s="25">
        <v>18.239999999999998</v>
      </c>
      <c r="P190" s="25">
        <v>0.08</v>
      </c>
      <c r="Q190" s="25">
        <v>0</v>
      </c>
      <c r="R190" s="25">
        <v>0</v>
      </c>
      <c r="S190" s="25">
        <v>0</v>
      </c>
      <c r="T190" s="25">
        <v>0.72</v>
      </c>
      <c r="U190" s="25">
        <v>0</v>
      </c>
      <c r="V190" s="25">
        <v>0</v>
      </c>
      <c r="W190" s="25">
        <v>0</v>
      </c>
      <c r="X190" s="25">
        <v>0</v>
      </c>
      <c r="Y190" s="25">
        <v>0</v>
      </c>
      <c r="Z190" s="25">
        <v>0</v>
      </c>
      <c r="AA190" s="25">
        <v>0</v>
      </c>
      <c r="AB190" s="25">
        <v>0</v>
      </c>
      <c r="AC190" s="25">
        <v>0</v>
      </c>
      <c r="AD190" s="25">
        <v>0</v>
      </c>
      <c r="AE190" s="25">
        <v>0</v>
      </c>
      <c r="AF190" s="25">
        <v>0</v>
      </c>
      <c r="AG190" s="25">
        <v>0</v>
      </c>
      <c r="AH190" s="25">
        <v>0</v>
      </c>
      <c r="AI190" s="25">
        <v>0</v>
      </c>
      <c r="AJ190" s="26">
        <v>0</v>
      </c>
      <c r="AK190" s="26">
        <v>127.72</v>
      </c>
      <c r="AL190" s="26">
        <v>132.94</v>
      </c>
      <c r="AM190" s="26">
        <v>203.58</v>
      </c>
      <c r="AN190" s="26">
        <v>67.510000000000005</v>
      </c>
      <c r="AO190" s="26">
        <v>40.020000000000003</v>
      </c>
      <c r="AP190" s="26">
        <v>80.040000000000006</v>
      </c>
      <c r="AQ190" s="26">
        <v>30.28</v>
      </c>
      <c r="AR190" s="26">
        <v>144.77000000000001</v>
      </c>
      <c r="AS190" s="26">
        <v>89.78</v>
      </c>
      <c r="AT190" s="26">
        <v>125.28</v>
      </c>
      <c r="AU190" s="26">
        <v>103.36</v>
      </c>
      <c r="AV190" s="26">
        <v>54.29</v>
      </c>
      <c r="AW190" s="26">
        <v>96.05</v>
      </c>
      <c r="AX190" s="26">
        <v>803.18</v>
      </c>
      <c r="AY190" s="26">
        <v>0</v>
      </c>
      <c r="AZ190" s="26">
        <v>261.7</v>
      </c>
      <c r="BA190" s="26">
        <v>113.8</v>
      </c>
      <c r="BB190" s="26">
        <v>75.52</v>
      </c>
      <c r="BC190" s="26">
        <v>59.86</v>
      </c>
      <c r="BD190" s="26">
        <v>0</v>
      </c>
      <c r="BE190" s="26">
        <v>0</v>
      </c>
      <c r="BF190" s="26">
        <v>0</v>
      </c>
      <c r="BG190" s="26">
        <v>0</v>
      </c>
      <c r="BH190" s="26">
        <v>0</v>
      </c>
      <c r="BI190" s="26">
        <v>0</v>
      </c>
      <c r="BJ190" s="26">
        <v>0</v>
      </c>
      <c r="BK190" s="26">
        <v>0.03</v>
      </c>
      <c r="BL190" s="26">
        <v>0</v>
      </c>
      <c r="BM190" s="26">
        <v>0</v>
      </c>
      <c r="BN190" s="26">
        <v>0</v>
      </c>
      <c r="BO190" s="26">
        <v>0</v>
      </c>
      <c r="BP190" s="26">
        <v>0</v>
      </c>
      <c r="BQ190" s="26">
        <v>0</v>
      </c>
      <c r="BR190" s="26">
        <v>0</v>
      </c>
      <c r="BS190" s="26">
        <v>0.03</v>
      </c>
      <c r="BT190" s="26">
        <v>0</v>
      </c>
      <c r="BU190" s="26">
        <v>0</v>
      </c>
      <c r="BV190" s="26">
        <v>0.11</v>
      </c>
      <c r="BW190" s="26">
        <v>0.01</v>
      </c>
      <c r="BX190" s="26">
        <v>0</v>
      </c>
      <c r="BY190" s="26">
        <v>0</v>
      </c>
      <c r="BZ190" s="26">
        <v>0</v>
      </c>
      <c r="CA190" s="26">
        <v>0</v>
      </c>
      <c r="CB190" s="26">
        <v>15.64</v>
      </c>
      <c r="CC190" s="27"/>
      <c r="CD190" s="27"/>
      <c r="CE190" s="26">
        <v>0</v>
      </c>
      <c r="CG190" s="26">
        <v>0</v>
      </c>
      <c r="CH190" s="26">
        <v>0</v>
      </c>
      <c r="CI190" s="26">
        <v>0</v>
      </c>
      <c r="CJ190" s="26">
        <v>665</v>
      </c>
      <c r="CK190" s="26">
        <v>256.2</v>
      </c>
      <c r="CL190" s="26">
        <v>460.6</v>
      </c>
      <c r="CM190" s="26">
        <v>5.32</v>
      </c>
      <c r="CN190" s="26">
        <v>5.32</v>
      </c>
      <c r="CO190" s="26">
        <v>5.32</v>
      </c>
      <c r="CP190" s="26">
        <v>0</v>
      </c>
      <c r="CQ190" s="26">
        <v>0</v>
      </c>
    </row>
    <row r="191" spans="1:95" s="26" customFormat="1" x14ac:dyDescent="0.25">
      <c r="A191" s="23" t="str">
        <f>"27/10"</f>
        <v>27/10</v>
      </c>
      <c r="B191" s="24" t="s">
        <v>118</v>
      </c>
      <c r="C191" s="42" t="s">
        <v>173</v>
      </c>
      <c r="D191" s="25">
        <v>0.18</v>
      </c>
      <c r="E191" s="25">
        <v>0</v>
      </c>
      <c r="F191" s="25">
        <v>0.04</v>
      </c>
      <c r="G191" s="25">
        <v>0.04</v>
      </c>
      <c r="H191" s="25">
        <v>4.53</v>
      </c>
      <c r="I191" s="51">
        <v>18.157085999999993</v>
      </c>
      <c r="J191" s="25">
        <v>0</v>
      </c>
      <c r="K191" s="25">
        <v>0</v>
      </c>
      <c r="L191" s="25">
        <v>0</v>
      </c>
      <c r="M191" s="25">
        <v>0</v>
      </c>
      <c r="N191" s="25">
        <v>4.4400000000000004</v>
      </c>
      <c r="O191" s="25">
        <v>0</v>
      </c>
      <c r="P191" s="25">
        <v>0.09</v>
      </c>
      <c r="Q191" s="25">
        <v>0</v>
      </c>
      <c r="R191" s="25">
        <v>0</v>
      </c>
      <c r="S191" s="25">
        <v>0</v>
      </c>
      <c r="T191" s="25">
        <v>0.05</v>
      </c>
      <c r="U191" s="25">
        <v>0.04</v>
      </c>
      <c r="V191" s="25">
        <v>0.13</v>
      </c>
      <c r="W191" s="25">
        <v>0.13</v>
      </c>
      <c r="X191" s="25">
        <v>0</v>
      </c>
      <c r="Y191" s="25">
        <v>0</v>
      </c>
      <c r="Z191" s="25">
        <v>0.01</v>
      </c>
      <c r="AA191" s="25">
        <v>0</v>
      </c>
      <c r="AB191" s="25">
        <v>0</v>
      </c>
      <c r="AC191" s="25">
        <v>0</v>
      </c>
      <c r="AD191" s="25">
        <v>0</v>
      </c>
      <c r="AE191" s="25">
        <v>0</v>
      </c>
      <c r="AF191" s="25">
        <v>0</v>
      </c>
      <c r="AG191" s="25">
        <v>0</v>
      </c>
      <c r="AH191" s="25">
        <v>0</v>
      </c>
      <c r="AI191" s="25">
        <v>0</v>
      </c>
      <c r="AJ191" s="26">
        <v>0</v>
      </c>
      <c r="AK191" s="26">
        <v>0</v>
      </c>
      <c r="AL191" s="26">
        <v>0</v>
      </c>
      <c r="AM191" s="26">
        <v>0</v>
      </c>
      <c r="AN191" s="26">
        <v>0</v>
      </c>
      <c r="AO191" s="26">
        <v>0</v>
      </c>
      <c r="AP191" s="26">
        <v>0</v>
      </c>
      <c r="AQ191" s="26">
        <v>0</v>
      </c>
      <c r="AR191" s="26">
        <v>0</v>
      </c>
      <c r="AS191" s="26">
        <v>0</v>
      </c>
      <c r="AT191" s="26">
        <v>0</v>
      </c>
      <c r="AU191" s="26">
        <v>0</v>
      </c>
      <c r="AV191" s="26">
        <v>0</v>
      </c>
      <c r="AW191" s="26">
        <v>0</v>
      </c>
      <c r="AX191" s="26">
        <v>0</v>
      </c>
      <c r="AY191" s="26">
        <v>0</v>
      </c>
      <c r="AZ191" s="26">
        <v>0</v>
      </c>
      <c r="BA191" s="26">
        <v>0</v>
      </c>
      <c r="BB191" s="26">
        <v>0</v>
      </c>
      <c r="BC191" s="26">
        <v>0</v>
      </c>
      <c r="BD191" s="26">
        <v>0</v>
      </c>
      <c r="BE191" s="26">
        <v>0</v>
      </c>
      <c r="BF191" s="26">
        <v>0</v>
      </c>
      <c r="BG191" s="26">
        <v>0</v>
      </c>
      <c r="BH191" s="26">
        <v>0</v>
      </c>
      <c r="BI191" s="26">
        <v>0</v>
      </c>
      <c r="BJ191" s="26">
        <v>0</v>
      </c>
      <c r="BK191" s="26">
        <v>0</v>
      </c>
      <c r="BL191" s="26">
        <v>0</v>
      </c>
      <c r="BM191" s="26">
        <v>0</v>
      </c>
      <c r="BN191" s="26">
        <v>0</v>
      </c>
      <c r="BO191" s="26">
        <v>0</v>
      </c>
      <c r="BP191" s="26">
        <v>0</v>
      </c>
      <c r="BQ191" s="26">
        <v>0</v>
      </c>
      <c r="BR191" s="26">
        <v>0</v>
      </c>
      <c r="BS191" s="26">
        <v>0</v>
      </c>
      <c r="BT191" s="26">
        <v>0</v>
      </c>
      <c r="BU191" s="26">
        <v>0</v>
      </c>
      <c r="BV191" s="26">
        <v>0</v>
      </c>
      <c r="BW191" s="26">
        <v>0</v>
      </c>
      <c r="BX191" s="26">
        <v>0</v>
      </c>
      <c r="BY191" s="26">
        <v>0</v>
      </c>
      <c r="BZ191" s="26">
        <v>0</v>
      </c>
      <c r="CA191" s="26">
        <v>0</v>
      </c>
      <c r="CB191" s="26">
        <v>180.08</v>
      </c>
      <c r="CC191" s="27"/>
      <c r="CD191" s="27"/>
      <c r="CE191" s="26">
        <v>0</v>
      </c>
      <c r="CG191" s="26">
        <v>3.07</v>
      </c>
      <c r="CH191" s="26">
        <v>3.07</v>
      </c>
      <c r="CI191" s="26">
        <v>3.07</v>
      </c>
      <c r="CJ191" s="26">
        <v>331.88</v>
      </c>
      <c r="CK191" s="26">
        <v>130.5</v>
      </c>
      <c r="CL191" s="26">
        <v>231.19</v>
      </c>
      <c r="CM191" s="26">
        <v>33.01</v>
      </c>
      <c r="CN191" s="26">
        <v>19.510000000000002</v>
      </c>
      <c r="CO191" s="26">
        <v>26.26</v>
      </c>
      <c r="CP191" s="26">
        <v>4.5</v>
      </c>
      <c r="CQ191" s="26">
        <v>0</v>
      </c>
    </row>
    <row r="192" spans="1:95" s="26" customFormat="1" ht="31.5" x14ac:dyDescent="0.25">
      <c r="A192" s="23" t="str">
        <f>"9/4"</f>
        <v>9/4</v>
      </c>
      <c r="B192" s="24" t="s">
        <v>148</v>
      </c>
      <c r="C192" s="42" t="s">
        <v>173</v>
      </c>
      <c r="D192" s="25">
        <v>4.67</v>
      </c>
      <c r="E192" s="25">
        <v>1.95</v>
      </c>
      <c r="F192" s="25">
        <v>5.24</v>
      </c>
      <c r="G192" s="25">
        <v>0.39</v>
      </c>
      <c r="H192" s="25">
        <v>36.46</v>
      </c>
      <c r="I192" s="51">
        <v>210.77498880000002</v>
      </c>
      <c r="J192" s="25">
        <v>3.39</v>
      </c>
      <c r="K192" s="25">
        <v>0.1</v>
      </c>
      <c r="L192" s="25">
        <v>0</v>
      </c>
      <c r="M192" s="25">
        <v>0</v>
      </c>
      <c r="N192" s="25">
        <v>7.91</v>
      </c>
      <c r="O192" s="25">
        <v>27.42</v>
      </c>
      <c r="P192" s="25">
        <v>1.1299999999999999</v>
      </c>
      <c r="Q192" s="25">
        <v>0</v>
      </c>
      <c r="R192" s="25">
        <v>0</v>
      </c>
      <c r="S192" s="25">
        <v>7.0000000000000007E-2</v>
      </c>
      <c r="T192" s="25">
        <v>1.27</v>
      </c>
      <c r="U192" s="25">
        <v>211.28</v>
      </c>
      <c r="V192" s="25">
        <v>138.28</v>
      </c>
      <c r="W192" s="25">
        <v>84.43</v>
      </c>
      <c r="X192" s="25">
        <v>27.88</v>
      </c>
      <c r="Y192" s="25">
        <v>113.31</v>
      </c>
      <c r="Z192" s="25">
        <v>0.48</v>
      </c>
      <c r="AA192" s="25">
        <v>31.5</v>
      </c>
      <c r="AB192" s="25">
        <v>18.23</v>
      </c>
      <c r="AC192" s="25">
        <v>35.1</v>
      </c>
      <c r="AD192" s="25">
        <v>0.2</v>
      </c>
      <c r="AE192" s="25">
        <v>0.05</v>
      </c>
      <c r="AF192" s="25">
        <v>0.11</v>
      </c>
      <c r="AG192" s="25">
        <v>0.6</v>
      </c>
      <c r="AH192" s="25">
        <v>1.86</v>
      </c>
      <c r="AI192" s="25">
        <v>0.35</v>
      </c>
      <c r="AJ192" s="26">
        <v>0</v>
      </c>
      <c r="AK192" s="26">
        <v>164.85</v>
      </c>
      <c r="AL192" s="26">
        <v>129.87</v>
      </c>
      <c r="AM192" s="26">
        <v>243.96</v>
      </c>
      <c r="AN192" s="26">
        <v>102.89</v>
      </c>
      <c r="AO192" s="26">
        <v>62.84</v>
      </c>
      <c r="AP192" s="26">
        <v>95.21</v>
      </c>
      <c r="AQ192" s="26">
        <v>40.700000000000003</v>
      </c>
      <c r="AR192" s="26">
        <v>145.44</v>
      </c>
      <c r="AS192" s="26">
        <v>152.94</v>
      </c>
      <c r="AT192" s="26">
        <v>199.07</v>
      </c>
      <c r="AU192" s="26">
        <v>212.08</v>
      </c>
      <c r="AV192" s="26">
        <v>67.52</v>
      </c>
      <c r="AW192" s="26">
        <v>125.24</v>
      </c>
      <c r="AX192" s="26">
        <v>471.96</v>
      </c>
      <c r="AY192" s="26">
        <v>0</v>
      </c>
      <c r="AZ192" s="26">
        <v>130.18</v>
      </c>
      <c r="BA192" s="26">
        <v>130.44999999999999</v>
      </c>
      <c r="BB192" s="26">
        <v>114.4</v>
      </c>
      <c r="BC192" s="26">
        <v>53.61</v>
      </c>
      <c r="BD192" s="26">
        <v>0.12</v>
      </c>
      <c r="BE192" s="26">
        <v>0.05</v>
      </c>
      <c r="BF192" s="26">
        <v>0.03</v>
      </c>
      <c r="BG192" s="26">
        <v>7.0000000000000007E-2</v>
      </c>
      <c r="BH192" s="26">
        <v>0.08</v>
      </c>
      <c r="BI192" s="26">
        <v>0.35</v>
      </c>
      <c r="BJ192" s="26">
        <v>0</v>
      </c>
      <c r="BK192" s="26">
        <v>1.04</v>
      </c>
      <c r="BL192" s="26">
        <v>0</v>
      </c>
      <c r="BM192" s="26">
        <v>0.32</v>
      </c>
      <c r="BN192" s="26">
        <v>0</v>
      </c>
      <c r="BO192" s="26">
        <v>0</v>
      </c>
      <c r="BP192" s="26">
        <v>0</v>
      </c>
      <c r="BQ192" s="26">
        <v>7.0000000000000007E-2</v>
      </c>
      <c r="BR192" s="26">
        <v>0.1</v>
      </c>
      <c r="BS192" s="26">
        <v>0.92</v>
      </c>
      <c r="BT192" s="26">
        <v>0</v>
      </c>
      <c r="BU192" s="26">
        <v>0</v>
      </c>
      <c r="BV192" s="26">
        <v>0.11</v>
      </c>
      <c r="BW192" s="26">
        <v>0</v>
      </c>
      <c r="BX192" s="26">
        <v>0</v>
      </c>
      <c r="BY192" s="26">
        <v>0</v>
      </c>
      <c r="BZ192" s="26">
        <v>0</v>
      </c>
      <c r="CA192" s="26">
        <v>0</v>
      </c>
      <c r="CB192" s="26">
        <v>134.25</v>
      </c>
      <c r="CC192" s="27"/>
      <c r="CD192" s="27"/>
      <c r="CE192" s="26">
        <v>34.54</v>
      </c>
      <c r="CG192" s="26">
        <v>22.17</v>
      </c>
      <c r="CH192" s="26">
        <v>10.62</v>
      </c>
      <c r="CI192" s="26">
        <v>16.39</v>
      </c>
      <c r="CJ192" s="26">
        <v>1667.86</v>
      </c>
      <c r="CK192" s="26">
        <v>770.07</v>
      </c>
      <c r="CL192" s="26">
        <v>1218.97</v>
      </c>
      <c r="CM192" s="26">
        <v>23.36</v>
      </c>
      <c r="CN192" s="26">
        <v>10.18</v>
      </c>
      <c r="CO192" s="26">
        <v>16.77</v>
      </c>
      <c r="CP192" s="26">
        <v>4.5</v>
      </c>
      <c r="CQ192" s="26">
        <v>0.45</v>
      </c>
    </row>
    <row r="193" spans="1:95" s="13" customFormat="1" x14ac:dyDescent="0.25">
      <c r="A193" s="19" t="str">
        <f>"-"</f>
        <v>-</v>
      </c>
      <c r="B193" s="20" t="s">
        <v>120</v>
      </c>
      <c r="C193" s="43" t="str">
        <f>"100"</f>
        <v>100</v>
      </c>
      <c r="D193" s="21">
        <v>0.4</v>
      </c>
      <c r="E193" s="21">
        <v>0</v>
      </c>
      <c r="F193" s="21">
        <v>0.4</v>
      </c>
      <c r="G193" s="21">
        <v>0.4</v>
      </c>
      <c r="H193" s="21">
        <v>11.6</v>
      </c>
      <c r="I193" s="52">
        <v>48.68</v>
      </c>
      <c r="J193" s="21">
        <v>0.1</v>
      </c>
      <c r="K193" s="21">
        <v>0</v>
      </c>
      <c r="L193" s="21">
        <v>0</v>
      </c>
      <c r="M193" s="21">
        <v>0</v>
      </c>
      <c r="N193" s="21">
        <v>9</v>
      </c>
      <c r="O193" s="21">
        <v>0.8</v>
      </c>
      <c r="P193" s="21">
        <v>1.8</v>
      </c>
      <c r="Q193" s="21">
        <v>0</v>
      </c>
      <c r="R193" s="21">
        <v>0</v>
      </c>
      <c r="S193" s="21">
        <v>0.8</v>
      </c>
      <c r="T193" s="21">
        <v>0.5</v>
      </c>
      <c r="U193" s="21">
        <v>26</v>
      </c>
      <c r="V193" s="21">
        <v>278</v>
      </c>
      <c r="W193" s="21">
        <v>16</v>
      </c>
      <c r="X193" s="21">
        <v>9</v>
      </c>
      <c r="Y193" s="21">
        <v>11</v>
      </c>
      <c r="Z193" s="21">
        <v>2.2000000000000002</v>
      </c>
      <c r="AA193" s="21">
        <v>0</v>
      </c>
      <c r="AB193" s="21">
        <v>30</v>
      </c>
      <c r="AC193" s="21">
        <v>5</v>
      </c>
      <c r="AD193" s="21">
        <v>0.2</v>
      </c>
      <c r="AE193" s="21">
        <v>0.03</v>
      </c>
      <c r="AF193" s="21">
        <v>0.02</v>
      </c>
      <c r="AG193" s="21">
        <v>0.3</v>
      </c>
      <c r="AH193" s="21">
        <v>0.4</v>
      </c>
      <c r="AI193" s="21">
        <v>10</v>
      </c>
      <c r="AJ193" s="13">
        <v>0</v>
      </c>
      <c r="AK193" s="13">
        <v>12</v>
      </c>
      <c r="AL193" s="13">
        <v>13</v>
      </c>
      <c r="AM193" s="13">
        <v>19</v>
      </c>
      <c r="AN193" s="13">
        <v>18</v>
      </c>
      <c r="AO193" s="13">
        <v>3</v>
      </c>
      <c r="AP193" s="13">
        <v>11</v>
      </c>
      <c r="AQ193" s="13">
        <v>3</v>
      </c>
      <c r="AR193" s="13">
        <v>9</v>
      </c>
      <c r="AS193" s="13">
        <v>17</v>
      </c>
      <c r="AT193" s="13">
        <v>10</v>
      </c>
      <c r="AU193" s="13">
        <v>78</v>
      </c>
      <c r="AV193" s="13">
        <v>7</v>
      </c>
      <c r="AW193" s="13">
        <v>14</v>
      </c>
      <c r="AX193" s="13">
        <v>42</v>
      </c>
      <c r="AY193" s="13">
        <v>0</v>
      </c>
      <c r="AZ193" s="13">
        <v>13</v>
      </c>
      <c r="BA193" s="13">
        <v>16</v>
      </c>
      <c r="BB193" s="13">
        <v>6</v>
      </c>
      <c r="BC193" s="13">
        <v>5</v>
      </c>
      <c r="BD193" s="13">
        <v>0</v>
      </c>
      <c r="BE193" s="13">
        <v>0</v>
      </c>
      <c r="BF193" s="13">
        <v>0</v>
      </c>
      <c r="BG193" s="13">
        <v>0</v>
      </c>
      <c r="BH193" s="13">
        <v>0</v>
      </c>
      <c r="BI193" s="13">
        <v>0</v>
      </c>
      <c r="BJ193" s="13">
        <v>0</v>
      </c>
      <c r="BK193" s="13">
        <v>0</v>
      </c>
      <c r="BL193" s="13">
        <v>0</v>
      </c>
      <c r="BM193" s="13">
        <v>0</v>
      </c>
      <c r="BN193" s="13">
        <v>0</v>
      </c>
      <c r="BO193" s="13">
        <v>0</v>
      </c>
      <c r="BP193" s="13">
        <v>0</v>
      </c>
      <c r="BQ193" s="13">
        <v>0</v>
      </c>
      <c r="BR193" s="13">
        <v>0</v>
      </c>
      <c r="BS193" s="13">
        <v>0</v>
      </c>
      <c r="BT193" s="13">
        <v>0</v>
      </c>
      <c r="BU193" s="13">
        <v>0</v>
      </c>
      <c r="BV193" s="13">
        <v>0</v>
      </c>
      <c r="BW193" s="13">
        <v>0</v>
      </c>
      <c r="BX193" s="13">
        <v>0</v>
      </c>
      <c r="BY193" s="13">
        <v>0</v>
      </c>
      <c r="BZ193" s="13">
        <v>0</v>
      </c>
      <c r="CA193" s="13">
        <v>0</v>
      </c>
      <c r="CB193" s="13">
        <v>86.3</v>
      </c>
      <c r="CC193" s="22"/>
      <c r="CD193" s="22"/>
      <c r="CE193" s="13">
        <v>5</v>
      </c>
      <c r="CG193" s="13">
        <v>2</v>
      </c>
      <c r="CH193" s="13">
        <v>2</v>
      </c>
      <c r="CI193" s="13">
        <v>2</v>
      </c>
      <c r="CJ193" s="13">
        <v>150</v>
      </c>
      <c r="CK193" s="13">
        <v>150</v>
      </c>
      <c r="CL193" s="13">
        <v>150</v>
      </c>
      <c r="CM193" s="13">
        <v>46.8</v>
      </c>
      <c r="CN193" s="13">
        <v>46.8</v>
      </c>
      <c r="CO193" s="13">
        <v>46.8</v>
      </c>
      <c r="CP193" s="13">
        <v>0</v>
      </c>
      <c r="CQ193" s="13">
        <v>0</v>
      </c>
    </row>
    <row r="194" spans="1:95" s="14" customFormat="1" x14ac:dyDescent="0.25">
      <c r="A194" s="28"/>
      <c r="B194" s="29" t="s">
        <v>156</v>
      </c>
      <c r="C194" s="44">
        <v>500</v>
      </c>
      <c r="D194" s="30">
        <f>SUM(D190:D193)</f>
        <v>7.8900000000000006</v>
      </c>
      <c r="E194" s="30">
        <f t="shared" ref="E194:AI194" si="25">SUM(E190:E193)</f>
        <v>1.95</v>
      </c>
      <c r="F194" s="30">
        <f t="shared" si="25"/>
        <v>5.94</v>
      </c>
      <c r="G194" s="30">
        <f t="shared" si="25"/>
        <v>1.0899999999999999</v>
      </c>
      <c r="H194" s="30">
        <f t="shared" si="25"/>
        <v>71.349999999999994</v>
      </c>
      <c r="I194" s="53">
        <f t="shared" si="25"/>
        <v>367.17247479999997</v>
      </c>
      <c r="J194" s="30">
        <f t="shared" si="25"/>
        <v>3.49</v>
      </c>
      <c r="K194" s="30">
        <f t="shared" si="25"/>
        <v>0.1</v>
      </c>
      <c r="L194" s="30">
        <f t="shared" si="25"/>
        <v>0</v>
      </c>
      <c r="M194" s="30">
        <f t="shared" si="25"/>
        <v>0</v>
      </c>
      <c r="N194" s="30">
        <f t="shared" si="25"/>
        <v>21.79</v>
      </c>
      <c r="O194" s="30">
        <f t="shared" si="25"/>
        <v>46.459999999999994</v>
      </c>
      <c r="P194" s="30">
        <f t="shared" si="25"/>
        <v>3.0999999999999996</v>
      </c>
      <c r="Q194" s="30">
        <f t="shared" si="25"/>
        <v>0</v>
      </c>
      <c r="R194" s="30">
        <f t="shared" si="25"/>
        <v>0</v>
      </c>
      <c r="S194" s="30">
        <f t="shared" si="25"/>
        <v>0.87000000000000011</v>
      </c>
      <c r="T194" s="30">
        <f t="shared" si="25"/>
        <v>2.54</v>
      </c>
      <c r="U194" s="30">
        <f t="shared" si="25"/>
        <v>237.32</v>
      </c>
      <c r="V194" s="30">
        <f t="shared" si="25"/>
        <v>416.40999999999997</v>
      </c>
      <c r="W194" s="30">
        <f t="shared" si="25"/>
        <v>100.56</v>
      </c>
      <c r="X194" s="30">
        <f t="shared" si="25"/>
        <v>36.879999999999995</v>
      </c>
      <c r="Y194" s="30">
        <f t="shared" si="25"/>
        <v>124.31</v>
      </c>
      <c r="Z194" s="30">
        <f t="shared" si="25"/>
        <v>2.6900000000000004</v>
      </c>
      <c r="AA194" s="30">
        <f t="shared" si="25"/>
        <v>31.5</v>
      </c>
      <c r="AB194" s="30">
        <f t="shared" si="25"/>
        <v>48.230000000000004</v>
      </c>
      <c r="AC194" s="30">
        <f t="shared" si="25"/>
        <v>40.1</v>
      </c>
      <c r="AD194" s="30">
        <f t="shared" si="25"/>
        <v>0.4</v>
      </c>
      <c r="AE194" s="30">
        <f t="shared" si="25"/>
        <v>0.08</v>
      </c>
      <c r="AF194" s="30">
        <f t="shared" si="25"/>
        <v>0.13</v>
      </c>
      <c r="AG194" s="30">
        <f t="shared" si="25"/>
        <v>0.89999999999999991</v>
      </c>
      <c r="AH194" s="30">
        <f t="shared" si="25"/>
        <v>2.2600000000000002</v>
      </c>
      <c r="AI194" s="30">
        <f t="shared" si="25"/>
        <v>10.35</v>
      </c>
      <c r="AJ194" s="14">
        <v>0</v>
      </c>
      <c r="AK194" s="14">
        <v>304.56</v>
      </c>
      <c r="AL194" s="14">
        <v>275.81</v>
      </c>
      <c r="AM194" s="14">
        <v>466.54</v>
      </c>
      <c r="AN194" s="14">
        <v>188.4</v>
      </c>
      <c r="AO194" s="14">
        <v>105.86</v>
      </c>
      <c r="AP194" s="14">
        <v>186.25</v>
      </c>
      <c r="AQ194" s="14">
        <v>73.98</v>
      </c>
      <c r="AR194" s="14">
        <v>299.20999999999998</v>
      </c>
      <c r="AS194" s="14">
        <v>259.72000000000003</v>
      </c>
      <c r="AT194" s="14">
        <v>334.35</v>
      </c>
      <c r="AU194" s="14">
        <v>393.43</v>
      </c>
      <c r="AV194" s="14">
        <v>128.81</v>
      </c>
      <c r="AW194" s="14">
        <v>235.29</v>
      </c>
      <c r="AX194" s="14">
        <v>1317.14</v>
      </c>
      <c r="AY194" s="14">
        <v>0</v>
      </c>
      <c r="AZ194" s="14">
        <v>404.88</v>
      </c>
      <c r="BA194" s="14">
        <v>260.24</v>
      </c>
      <c r="BB194" s="14">
        <v>195.91</v>
      </c>
      <c r="BC194" s="14">
        <v>118.46</v>
      </c>
      <c r="BD194" s="14">
        <v>0.12</v>
      </c>
      <c r="BE194" s="14">
        <v>0.05</v>
      </c>
      <c r="BF194" s="14">
        <v>0.03</v>
      </c>
      <c r="BG194" s="14">
        <v>7.0000000000000007E-2</v>
      </c>
      <c r="BH194" s="14">
        <v>0.08</v>
      </c>
      <c r="BI194" s="14">
        <v>0.35</v>
      </c>
      <c r="BJ194" s="14">
        <v>0</v>
      </c>
      <c r="BK194" s="14">
        <v>1.08</v>
      </c>
      <c r="BL194" s="14">
        <v>0</v>
      </c>
      <c r="BM194" s="14">
        <v>0.32</v>
      </c>
      <c r="BN194" s="14">
        <v>0</v>
      </c>
      <c r="BO194" s="14">
        <v>0</v>
      </c>
      <c r="BP194" s="14">
        <v>0</v>
      </c>
      <c r="BQ194" s="14">
        <v>7.0000000000000007E-2</v>
      </c>
      <c r="BR194" s="14">
        <v>0.11</v>
      </c>
      <c r="BS194" s="14">
        <v>0.94</v>
      </c>
      <c r="BT194" s="14">
        <v>0</v>
      </c>
      <c r="BU194" s="14">
        <v>0</v>
      </c>
      <c r="BV194" s="14">
        <v>0.22</v>
      </c>
      <c r="BW194" s="14">
        <v>0.01</v>
      </c>
      <c r="BX194" s="14">
        <v>0</v>
      </c>
      <c r="BY194" s="14">
        <v>0</v>
      </c>
      <c r="BZ194" s="14">
        <v>0</v>
      </c>
      <c r="CA194" s="14">
        <v>0</v>
      </c>
      <c r="CB194" s="14">
        <v>416.27</v>
      </c>
      <c r="CC194" s="11"/>
      <c r="CD194" s="11" t="e">
        <f>$I$194/#REF!*100</f>
        <v>#REF!</v>
      </c>
      <c r="CE194" s="14">
        <v>39.54</v>
      </c>
      <c r="CG194" s="14">
        <v>27.24</v>
      </c>
      <c r="CH194" s="14">
        <v>15.69</v>
      </c>
      <c r="CI194" s="14">
        <v>21.46</v>
      </c>
      <c r="CJ194" s="14">
        <v>2814.74</v>
      </c>
      <c r="CK194" s="14">
        <v>1306.77</v>
      </c>
      <c r="CL194" s="14">
        <v>2060.7600000000002</v>
      </c>
      <c r="CM194" s="14">
        <v>108.49</v>
      </c>
      <c r="CN194" s="14">
        <v>81.81</v>
      </c>
      <c r="CO194" s="14">
        <v>95.15</v>
      </c>
      <c r="CP194" s="14">
        <v>9</v>
      </c>
      <c r="CQ194" s="14">
        <v>0.45</v>
      </c>
    </row>
    <row r="195" spans="1:95" s="14" customFormat="1" x14ac:dyDescent="0.25">
      <c r="A195" s="28"/>
      <c r="B195" s="29" t="s">
        <v>121</v>
      </c>
      <c r="C195" s="44">
        <f t="shared" ref="C195:AI195" si="26">C177+C180+C188+C194</f>
        <v>1665</v>
      </c>
      <c r="D195" s="30">
        <f t="shared" si="26"/>
        <v>49.04</v>
      </c>
      <c r="E195" s="30">
        <f t="shared" si="26"/>
        <v>19.25</v>
      </c>
      <c r="F195" s="30">
        <f t="shared" si="26"/>
        <v>32.79</v>
      </c>
      <c r="G195" s="30">
        <f t="shared" si="26"/>
        <v>9.69</v>
      </c>
      <c r="H195" s="30">
        <f t="shared" si="26"/>
        <v>262.08000000000004</v>
      </c>
      <c r="I195" s="53">
        <f t="shared" si="26"/>
        <v>1511.1099915004877</v>
      </c>
      <c r="J195" s="30">
        <f t="shared" si="26"/>
        <v>15.9</v>
      </c>
      <c r="K195" s="30">
        <f t="shared" si="26"/>
        <v>4.04</v>
      </c>
      <c r="L195" s="30">
        <f t="shared" si="26"/>
        <v>0</v>
      </c>
      <c r="M195" s="30">
        <f t="shared" si="26"/>
        <v>0</v>
      </c>
      <c r="N195" s="30">
        <f t="shared" si="26"/>
        <v>81.300000000000011</v>
      </c>
      <c r="O195" s="30">
        <f t="shared" si="26"/>
        <v>162.59</v>
      </c>
      <c r="P195" s="30">
        <f t="shared" si="26"/>
        <v>18.2</v>
      </c>
      <c r="Q195" s="30">
        <f t="shared" si="26"/>
        <v>0</v>
      </c>
      <c r="R195" s="30">
        <f t="shared" si="26"/>
        <v>0</v>
      </c>
      <c r="S195" s="30">
        <f t="shared" si="26"/>
        <v>2.6399999999999997</v>
      </c>
      <c r="T195" s="30">
        <f t="shared" si="26"/>
        <v>11</v>
      </c>
      <c r="U195" s="30">
        <f t="shared" si="26"/>
        <v>1272.76</v>
      </c>
      <c r="V195" s="30">
        <f t="shared" si="26"/>
        <v>1925.06</v>
      </c>
      <c r="W195" s="30">
        <f t="shared" si="26"/>
        <v>331.6</v>
      </c>
      <c r="X195" s="30">
        <f t="shared" si="26"/>
        <v>192.30999999999997</v>
      </c>
      <c r="Y195" s="30">
        <f t="shared" si="26"/>
        <v>680.40999999999985</v>
      </c>
      <c r="Z195" s="30">
        <f t="shared" si="26"/>
        <v>14.580000000000002</v>
      </c>
      <c r="AA195" s="30">
        <f t="shared" si="26"/>
        <v>84.7</v>
      </c>
      <c r="AB195" s="30">
        <f t="shared" si="26"/>
        <v>1048.6400000000001</v>
      </c>
      <c r="AC195" s="30">
        <f t="shared" si="26"/>
        <v>291.90000000000003</v>
      </c>
      <c r="AD195" s="30">
        <f t="shared" si="26"/>
        <v>6.52</v>
      </c>
      <c r="AE195" s="30">
        <f t="shared" si="26"/>
        <v>0.83000000000000007</v>
      </c>
      <c r="AF195" s="30">
        <f t="shared" si="26"/>
        <v>0.53</v>
      </c>
      <c r="AG195" s="30">
        <f t="shared" si="26"/>
        <v>6.8900000000000006</v>
      </c>
      <c r="AH195" s="30">
        <f t="shared" si="26"/>
        <v>17.240000000000002</v>
      </c>
      <c r="AI195" s="30">
        <f t="shared" si="26"/>
        <v>19.32</v>
      </c>
      <c r="AJ195" s="14">
        <v>0.2</v>
      </c>
      <c r="AK195" s="14">
        <v>1617.83</v>
      </c>
      <c r="AL195" s="14">
        <v>1412.79</v>
      </c>
      <c r="AM195" s="14">
        <v>2406.6</v>
      </c>
      <c r="AN195" s="14">
        <v>2155.98</v>
      </c>
      <c r="AO195" s="14">
        <v>587.66</v>
      </c>
      <c r="AP195" s="14">
        <v>1148.17</v>
      </c>
      <c r="AQ195" s="14">
        <v>381.92</v>
      </c>
      <c r="AR195" s="14">
        <v>1506.89</v>
      </c>
      <c r="AS195" s="14">
        <v>1281.56</v>
      </c>
      <c r="AT195" s="14">
        <v>1617.87</v>
      </c>
      <c r="AU195" s="14">
        <v>1946.25</v>
      </c>
      <c r="AV195" s="14">
        <v>810.68</v>
      </c>
      <c r="AW195" s="14">
        <v>1161.98</v>
      </c>
      <c r="AX195" s="14">
        <v>6351.99</v>
      </c>
      <c r="AY195" s="14">
        <v>142.71</v>
      </c>
      <c r="AZ195" s="14">
        <v>1788.76</v>
      </c>
      <c r="BA195" s="14">
        <v>1185.97</v>
      </c>
      <c r="BB195" s="14">
        <v>864.18</v>
      </c>
      <c r="BC195" s="14">
        <v>495.29</v>
      </c>
      <c r="BD195" s="14">
        <v>0.44</v>
      </c>
      <c r="BE195" s="14">
        <v>0.2</v>
      </c>
      <c r="BF195" s="14">
        <v>0.11</v>
      </c>
      <c r="BG195" s="14">
        <v>0.25</v>
      </c>
      <c r="BH195" s="14">
        <v>0.28999999999999998</v>
      </c>
      <c r="BI195" s="14">
        <v>1.32</v>
      </c>
      <c r="BJ195" s="14">
        <v>0</v>
      </c>
      <c r="BK195" s="14">
        <v>4.5199999999999996</v>
      </c>
      <c r="BL195" s="14">
        <v>0</v>
      </c>
      <c r="BM195" s="14">
        <v>1.54</v>
      </c>
      <c r="BN195" s="14">
        <v>0.03</v>
      </c>
      <c r="BO195" s="14">
        <v>0.05</v>
      </c>
      <c r="BP195" s="14">
        <v>0</v>
      </c>
      <c r="BQ195" s="14">
        <v>0.25</v>
      </c>
      <c r="BR195" s="14">
        <v>0.4</v>
      </c>
      <c r="BS195" s="14">
        <v>5.69</v>
      </c>
      <c r="BT195" s="14">
        <v>0</v>
      </c>
      <c r="BU195" s="14">
        <v>0</v>
      </c>
      <c r="BV195" s="14">
        <v>5.43</v>
      </c>
      <c r="BW195" s="14">
        <v>0.04</v>
      </c>
      <c r="BX195" s="14">
        <v>0</v>
      </c>
      <c r="BY195" s="14">
        <v>0</v>
      </c>
      <c r="BZ195" s="14">
        <v>0</v>
      </c>
      <c r="CA195" s="14">
        <v>0</v>
      </c>
      <c r="CB195" s="14">
        <v>1520.62</v>
      </c>
      <c r="CC195" s="11"/>
      <c r="CD195" s="11"/>
      <c r="CE195" s="14">
        <v>1171.06</v>
      </c>
      <c r="CG195" s="14">
        <v>131.72</v>
      </c>
      <c r="CH195" s="14">
        <v>81.7</v>
      </c>
      <c r="CI195" s="14">
        <v>106.71</v>
      </c>
      <c r="CJ195" s="14">
        <v>12514.74</v>
      </c>
      <c r="CK195" s="14">
        <v>6632.35</v>
      </c>
      <c r="CL195" s="14">
        <v>9573.5499999999993</v>
      </c>
      <c r="CM195" s="14">
        <v>312.82</v>
      </c>
      <c r="CN195" s="14">
        <v>194.35</v>
      </c>
      <c r="CO195" s="14">
        <v>253.58</v>
      </c>
      <c r="CP195" s="14">
        <v>42.28</v>
      </c>
      <c r="CQ195" s="14">
        <v>1.82</v>
      </c>
    </row>
    <row r="197" spans="1:95" x14ac:dyDescent="0.25">
      <c r="B197" s="37" t="s">
        <v>164</v>
      </c>
    </row>
    <row r="198" spans="1:95" x14ac:dyDescent="0.25">
      <c r="B198" s="18" t="s">
        <v>103</v>
      </c>
    </row>
    <row r="199" spans="1:95" s="26" customFormat="1" x14ac:dyDescent="0.25">
      <c r="A199" s="23" t="str">
        <f>"-"</f>
        <v>-</v>
      </c>
      <c r="B199" s="24" t="s">
        <v>104</v>
      </c>
      <c r="C199" s="42" t="str">
        <f>"40"</f>
        <v>40</v>
      </c>
      <c r="D199" s="25">
        <v>3.08</v>
      </c>
      <c r="E199" s="25">
        <v>0</v>
      </c>
      <c r="F199" s="25">
        <v>1.2</v>
      </c>
      <c r="G199" s="25">
        <v>1.2</v>
      </c>
      <c r="H199" s="25">
        <v>21.32</v>
      </c>
      <c r="I199" s="51">
        <v>107.80799999999999</v>
      </c>
      <c r="J199" s="25">
        <v>0.2</v>
      </c>
      <c r="K199" s="25">
        <v>0</v>
      </c>
      <c r="L199" s="25">
        <v>0</v>
      </c>
      <c r="M199" s="25">
        <v>0</v>
      </c>
      <c r="N199" s="25">
        <v>1.32</v>
      </c>
      <c r="O199" s="25">
        <v>18.72</v>
      </c>
      <c r="P199" s="25">
        <v>1.28</v>
      </c>
      <c r="Q199" s="25">
        <v>0</v>
      </c>
      <c r="R199" s="25">
        <v>0</v>
      </c>
      <c r="S199" s="25">
        <v>0.12</v>
      </c>
      <c r="T199" s="25">
        <v>0.64</v>
      </c>
      <c r="U199" s="25">
        <v>171.6</v>
      </c>
      <c r="V199" s="25">
        <v>52.4</v>
      </c>
      <c r="W199" s="25">
        <v>8.8000000000000007</v>
      </c>
      <c r="X199" s="25">
        <v>13.2</v>
      </c>
      <c r="Y199" s="25">
        <v>34</v>
      </c>
      <c r="Z199" s="25">
        <v>0.8</v>
      </c>
      <c r="AA199" s="25">
        <v>0</v>
      </c>
      <c r="AB199" s="25">
        <v>0</v>
      </c>
      <c r="AC199" s="25">
        <v>0</v>
      </c>
      <c r="AD199" s="25">
        <v>0.68</v>
      </c>
      <c r="AE199" s="25">
        <v>0.06</v>
      </c>
      <c r="AF199" s="25">
        <v>0.02</v>
      </c>
      <c r="AG199" s="25">
        <v>0.64</v>
      </c>
      <c r="AH199" s="25">
        <v>1.2</v>
      </c>
      <c r="AI199" s="25">
        <v>0</v>
      </c>
      <c r="AJ199" s="26">
        <v>0</v>
      </c>
      <c r="AK199" s="26">
        <v>148.80000000000001</v>
      </c>
      <c r="AL199" s="26">
        <v>154.4</v>
      </c>
      <c r="AM199" s="26">
        <v>236.4</v>
      </c>
      <c r="AN199" s="26">
        <v>79.599999999999994</v>
      </c>
      <c r="AO199" s="26">
        <v>46.8</v>
      </c>
      <c r="AP199" s="26">
        <v>93.6</v>
      </c>
      <c r="AQ199" s="26">
        <v>35.200000000000003</v>
      </c>
      <c r="AR199" s="26">
        <v>168</v>
      </c>
      <c r="AS199" s="26">
        <v>104.4</v>
      </c>
      <c r="AT199" s="26">
        <v>145.19999999999999</v>
      </c>
      <c r="AU199" s="26">
        <v>120.4</v>
      </c>
      <c r="AV199" s="26">
        <v>64.400000000000006</v>
      </c>
      <c r="AW199" s="26">
        <v>112</v>
      </c>
      <c r="AX199" s="26">
        <v>930</v>
      </c>
      <c r="AY199" s="26">
        <v>0</v>
      </c>
      <c r="AZ199" s="26">
        <v>302.8</v>
      </c>
      <c r="BA199" s="26">
        <v>132.4</v>
      </c>
      <c r="BB199" s="26">
        <v>88.8</v>
      </c>
      <c r="BC199" s="26">
        <v>69.2</v>
      </c>
      <c r="BD199" s="26">
        <v>0</v>
      </c>
      <c r="BE199" s="26">
        <v>0</v>
      </c>
      <c r="BF199" s="26">
        <v>0</v>
      </c>
      <c r="BG199" s="26">
        <v>0</v>
      </c>
      <c r="BH199" s="26">
        <v>0</v>
      </c>
      <c r="BI199" s="26">
        <v>0.01</v>
      </c>
      <c r="BJ199" s="26">
        <v>0</v>
      </c>
      <c r="BK199" s="26">
        <v>0.13</v>
      </c>
      <c r="BL199" s="26">
        <v>0</v>
      </c>
      <c r="BM199" s="26">
        <v>0.06</v>
      </c>
      <c r="BN199" s="26">
        <v>0</v>
      </c>
      <c r="BO199" s="26">
        <v>0</v>
      </c>
      <c r="BP199" s="26">
        <v>0</v>
      </c>
      <c r="BQ199" s="26">
        <v>0</v>
      </c>
      <c r="BR199" s="26">
        <v>0</v>
      </c>
      <c r="BS199" s="26">
        <v>0.47</v>
      </c>
      <c r="BT199" s="26">
        <v>0</v>
      </c>
      <c r="BU199" s="26">
        <v>0</v>
      </c>
      <c r="BV199" s="26">
        <v>0.35</v>
      </c>
      <c r="BW199" s="26">
        <v>0.01</v>
      </c>
      <c r="BX199" s="26">
        <v>0</v>
      </c>
      <c r="BY199" s="26">
        <v>0</v>
      </c>
      <c r="BZ199" s="26">
        <v>0</v>
      </c>
      <c r="CA199" s="26">
        <v>0</v>
      </c>
      <c r="CB199" s="26">
        <v>13.64</v>
      </c>
      <c r="CC199" s="27"/>
      <c r="CD199" s="27"/>
      <c r="CE199" s="26">
        <v>0</v>
      </c>
      <c r="CG199" s="26">
        <v>0</v>
      </c>
      <c r="CH199" s="26">
        <v>0</v>
      </c>
      <c r="CI199" s="26">
        <v>0</v>
      </c>
      <c r="CJ199" s="26">
        <v>665</v>
      </c>
      <c r="CK199" s="26">
        <v>256.2</v>
      </c>
      <c r="CL199" s="26">
        <v>460.6</v>
      </c>
      <c r="CM199" s="26">
        <v>5.32</v>
      </c>
      <c r="CN199" s="26">
        <v>5.32</v>
      </c>
      <c r="CO199" s="26">
        <v>5.32</v>
      </c>
      <c r="CP199" s="26">
        <v>0</v>
      </c>
      <c r="CQ199" s="26">
        <v>0</v>
      </c>
    </row>
    <row r="200" spans="1:95" s="26" customFormat="1" x14ac:dyDescent="0.25">
      <c r="A200" s="23" t="str">
        <f>"-"</f>
        <v>-</v>
      </c>
      <c r="B200" s="24" t="s">
        <v>105</v>
      </c>
      <c r="C200" s="42" t="str">
        <f>"5"</f>
        <v>5</v>
      </c>
      <c r="D200" s="25">
        <v>0.04</v>
      </c>
      <c r="E200" s="25">
        <v>0.04</v>
      </c>
      <c r="F200" s="25">
        <v>3.63</v>
      </c>
      <c r="G200" s="25">
        <v>0</v>
      </c>
      <c r="H200" s="25">
        <v>7.0000000000000007E-2</v>
      </c>
      <c r="I200" s="51">
        <v>33.031999999999996</v>
      </c>
      <c r="J200" s="25">
        <v>2.36</v>
      </c>
      <c r="K200" s="25">
        <v>0.11</v>
      </c>
      <c r="L200" s="25">
        <v>0</v>
      </c>
      <c r="M200" s="25">
        <v>0</v>
      </c>
      <c r="N200" s="25">
        <v>7.0000000000000007E-2</v>
      </c>
      <c r="O200" s="25">
        <v>0</v>
      </c>
      <c r="P200" s="25">
        <v>0</v>
      </c>
      <c r="Q200" s="25">
        <v>0</v>
      </c>
      <c r="R200" s="25">
        <v>0</v>
      </c>
      <c r="S200" s="25">
        <v>0</v>
      </c>
      <c r="T200" s="25">
        <v>7.0000000000000007E-2</v>
      </c>
      <c r="U200" s="25">
        <v>0.75</v>
      </c>
      <c r="V200" s="25">
        <v>1.5</v>
      </c>
      <c r="W200" s="25">
        <v>1.2</v>
      </c>
      <c r="X200" s="25">
        <v>0</v>
      </c>
      <c r="Y200" s="25">
        <v>1.5</v>
      </c>
      <c r="Z200" s="25">
        <v>0.01</v>
      </c>
      <c r="AA200" s="25">
        <v>20</v>
      </c>
      <c r="AB200" s="25">
        <v>15</v>
      </c>
      <c r="AC200" s="25">
        <v>22.5</v>
      </c>
      <c r="AD200" s="25">
        <v>0.05</v>
      </c>
      <c r="AE200" s="25">
        <v>0</v>
      </c>
      <c r="AF200" s="25">
        <v>0.01</v>
      </c>
      <c r="AG200" s="25">
        <v>0.01</v>
      </c>
      <c r="AH200" s="25">
        <v>0.01</v>
      </c>
      <c r="AI200" s="25">
        <v>0</v>
      </c>
      <c r="AJ200" s="26">
        <v>0</v>
      </c>
      <c r="AK200" s="26">
        <v>2.1</v>
      </c>
      <c r="AL200" s="26">
        <v>2.0499999999999998</v>
      </c>
      <c r="AM200" s="26">
        <v>3.8</v>
      </c>
      <c r="AN200" s="26">
        <v>2.25</v>
      </c>
      <c r="AO200" s="26">
        <v>0.85</v>
      </c>
      <c r="AP200" s="26">
        <v>2.35</v>
      </c>
      <c r="AQ200" s="26">
        <v>2.15</v>
      </c>
      <c r="AR200" s="26">
        <v>2.1</v>
      </c>
      <c r="AS200" s="26">
        <v>1.8</v>
      </c>
      <c r="AT200" s="26">
        <v>1.3</v>
      </c>
      <c r="AU200" s="26">
        <v>2.85</v>
      </c>
      <c r="AV200" s="26">
        <v>1.75</v>
      </c>
      <c r="AW200" s="26">
        <v>1.2</v>
      </c>
      <c r="AX200" s="26">
        <v>7.1</v>
      </c>
      <c r="AY200" s="26">
        <v>0</v>
      </c>
      <c r="AZ200" s="26">
        <v>2.4</v>
      </c>
      <c r="BA200" s="26">
        <v>2.7</v>
      </c>
      <c r="BB200" s="26">
        <v>2.1</v>
      </c>
      <c r="BC200" s="26">
        <v>0.5</v>
      </c>
      <c r="BD200" s="26">
        <v>0.13</v>
      </c>
      <c r="BE200" s="26">
        <v>0.06</v>
      </c>
      <c r="BF200" s="26">
        <v>0.03</v>
      </c>
      <c r="BG200" s="26">
        <v>0.08</v>
      </c>
      <c r="BH200" s="26">
        <v>0.09</v>
      </c>
      <c r="BI200" s="26">
        <v>0.4</v>
      </c>
      <c r="BJ200" s="26">
        <v>0</v>
      </c>
      <c r="BK200" s="26">
        <v>1.1000000000000001</v>
      </c>
      <c r="BL200" s="26">
        <v>0</v>
      </c>
      <c r="BM200" s="26">
        <v>0.34</v>
      </c>
      <c r="BN200" s="26">
        <v>0</v>
      </c>
      <c r="BO200" s="26">
        <v>0</v>
      </c>
      <c r="BP200" s="26">
        <v>0</v>
      </c>
      <c r="BQ200" s="26">
        <v>0.08</v>
      </c>
      <c r="BR200" s="26">
        <v>0.12</v>
      </c>
      <c r="BS200" s="26">
        <v>0.9</v>
      </c>
      <c r="BT200" s="26">
        <v>0</v>
      </c>
      <c r="BU200" s="26">
        <v>0</v>
      </c>
      <c r="BV200" s="26">
        <v>0.05</v>
      </c>
      <c r="BW200" s="26">
        <v>0</v>
      </c>
      <c r="BX200" s="26">
        <v>0</v>
      </c>
      <c r="BY200" s="26">
        <v>0</v>
      </c>
      <c r="BZ200" s="26">
        <v>0</v>
      </c>
      <c r="CA200" s="26">
        <v>0</v>
      </c>
      <c r="CB200" s="26">
        <v>1.25</v>
      </c>
      <c r="CC200" s="27"/>
      <c r="CD200" s="27"/>
      <c r="CE200" s="26">
        <v>22.5</v>
      </c>
      <c r="CG200" s="26">
        <v>0.2</v>
      </c>
      <c r="CH200" s="26">
        <v>0.05</v>
      </c>
      <c r="CI200" s="26">
        <v>0.13</v>
      </c>
      <c r="CJ200" s="26">
        <v>10</v>
      </c>
      <c r="CK200" s="26">
        <v>4.0999999999999996</v>
      </c>
      <c r="CL200" s="26">
        <v>7.05</v>
      </c>
      <c r="CM200" s="26">
        <v>0.86</v>
      </c>
      <c r="CN200" s="26">
        <v>0.44</v>
      </c>
      <c r="CO200" s="26">
        <v>0.65</v>
      </c>
      <c r="CP200" s="26">
        <v>0</v>
      </c>
      <c r="CQ200" s="26">
        <v>0</v>
      </c>
    </row>
    <row r="201" spans="1:95" s="26" customFormat="1" x14ac:dyDescent="0.25">
      <c r="A201" s="23" t="str">
        <f>"31/10"</f>
        <v>31/10</v>
      </c>
      <c r="B201" s="24" t="s">
        <v>178</v>
      </c>
      <c r="C201" s="42" t="s">
        <v>171</v>
      </c>
      <c r="D201" s="25">
        <v>1.46</v>
      </c>
      <c r="E201" s="25">
        <v>1.28</v>
      </c>
      <c r="F201" s="25">
        <v>1.1499999999999999</v>
      </c>
      <c r="G201" s="25">
        <v>0.04</v>
      </c>
      <c r="H201" s="25">
        <v>11.05</v>
      </c>
      <c r="I201" s="51">
        <v>58.098509999999997</v>
      </c>
      <c r="J201" s="25">
        <v>0.77</v>
      </c>
      <c r="K201" s="25">
        <v>0</v>
      </c>
      <c r="L201" s="25">
        <v>0</v>
      </c>
      <c r="M201" s="25">
        <v>0</v>
      </c>
      <c r="N201" s="25">
        <v>10.95</v>
      </c>
      <c r="O201" s="25">
        <v>0</v>
      </c>
      <c r="P201" s="25">
        <v>0.09</v>
      </c>
      <c r="Q201" s="25">
        <v>0</v>
      </c>
      <c r="R201" s="25">
        <v>0</v>
      </c>
      <c r="S201" s="25">
        <v>0.05</v>
      </c>
      <c r="T201" s="25">
        <v>0.37</v>
      </c>
      <c r="U201" s="25">
        <v>22.36</v>
      </c>
      <c r="V201" s="25">
        <v>65.31</v>
      </c>
      <c r="W201" s="25">
        <v>52.64</v>
      </c>
      <c r="X201" s="25">
        <v>5.99</v>
      </c>
      <c r="Y201" s="25">
        <v>37.67</v>
      </c>
      <c r="Z201" s="25">
        <v>7.0000000000000007E-2</v>
      </c>
      <c r="AA201" s="25">
        <v>9</v>
      </c>
      <c r="AB201" s="25">
        <v>4.05</v>
      </c>
      <c r="AC201" s="25">
        <v>9.9</v>
      </c>
      <c r="AD201" s="25">
        <v>0</v>
      </c>
      <c r="AE201" s="25">
        <v>0.02</v>
      </c>
      <c r="AF201" s="25">
        <v>0.06</v>
      </c>
      <c r="AG201" s="25">
        <v>0.04</v>
      </c>
      <c r="AH201" s="25">
        <v>0.36</v>
      </c>
      <c r="AI201" s="25">
        <v>0.23</v>
      </c>
      <c r="AJ201" s="26">
        <v>0</v>
      </c>
      <c r="AK201" s="26">
        <v>0</v>
      </c>
      <c r="AL201" s="26">
        <v>0</v>
      </c>
      <c r="AM201" s="26">
        <v>0</v>
      </c>
      <c r="AN201" s="26">
        <v>0</v>
      </c>
      <c r="AO201" s="26">
        <v>0</v>
      </c>
      <c r="AP201" s="26">
        <v>0</v>
      </c>
      <c r="AQ201" s="26">
        <v>0</v>
      </c>
      <c r="AR201" s="26">
        <v>0</v>
      </c>
      <c r="AS201" s="26">
        <v>0</v>
      </c>
      <c r="AT201" s="26">
        <v>0</v>
      </c>
      <c r="AU201" s="26">
        <v>0</v>
      </c>
      <c r="AV201" s="26">
        <v>0</v>
      </c>
      <c r="AW201" s="26">
        <v>0</v>
      </c>
      <c r="AX201" s="26">
        <v>0</v>
      </c>
      <c r="AY201" s="26">
        <v>0</v>
      </c>
      <c r="AZ201" s="26">
        <v>0</v>
      </c>
      <c r="BA201" s="26">
        <v>0</v>
      </c>
      <c r="BB201" s="26">
        <v>0</v>
      </c>
      <c r="BC201" s="26">
        <v>0</v>
      </c>
      <c r="BD201" s="26">
        <v>0</v>
      </c>
      <c r="BE201" s="26">
        <v>0</v>
      </c>
      <c r="BF201" s="26">
        <v>0</v>
      </c>
      <c r="BG201" s="26">
        <v>0</v>
      </c>
      <c r="BH201" s="26">
        <v>0</v>
      </c>
      <c r="BI201" s="26">
        <v>0</v>
      </c>
      <c r="BJ201" s="26">
        <v>0</v>
      </c>
      <c r="BK201" s="26">
        <v>0</v>
      </c>
      <c r="BL201" s="26">
        <v>0</v>
      </c>
      <c r="BM201" s="26">
        <v>0</v>
      </c>
      <c r="BN201" s="26">
        <v>0</v>
      </c>
      <c r="BO201" s="26">
        <v>0</v>
      </c>
      <c r="BP201" s="26">
        <v>0</v>
      </c>
      <c r="BQ201" s="26">
        <v>0</v>
      </c>
      <c r="BR201" s="26">
        <v>0</v>
      </c>
      <c r="BS201" s="26">
        <v>0</v>
      </c>
      <c r="BT201" s="26">
        <v>0</v>
      </c>
      <c r="BU201" s="26">
        <v>0</v>
      </c>
      <c r="BV201" s="26">
        <v>0</v>
      </c>
      <c r="BW201" s="26">
        <v>0</v>
      </c>
      <c r="BX201" s="26">
        <v>0</v>
      </c>
      <c r="BY201" s="26">
        <v>0</v>
      </c>
      <c r="BZ201" s="26">
        <v>0</v>
      </c>
      <c r="CA201" s="26">
        <v>0</v>
      </c>
      <c r="CB201" s="26">
        <v>175.14</v>
      </c>
      <c r="CC201" s="27"/>
      <c r="CD201" s="27"/>
      <c r="CE201" s="26">
        <v>9.68</v>
      </c>
      <c r="CG201" s="26">
        <v>6.92</v>
      </c>
      <c r="CH201" s="26">
        <v>3.77</v>
      </c>
      <c r="CI201" s="26">
        <v>5.35</v>
      </c>
      <c r="CJ201" s="26">
        <v>605.25</v>
      </c>
      <c r="CK201" s="26">
        <v>223.2</v>
      </c>
      <c r="CL201" s="26">
        <v>414.23</v>
      </c>
      <c r="CM201" s="26">
        <v>36.020000000000003</v>
      </c>
      <c r="CN201" s="26">
        <v>19.37</v>
      </c>
      <c r="CO201" s="26">
        <v>27.69</v>
      </c>
      <c r="CP201" s="26">
        <v>9</v>
      </c>
      <c r="CQ201" s="26">
        <v>0</v>
      </c>
    </row>
    <row r="202" spans="1:95" s="13" customFormat="1" ht="31.5" x14ac:dyDescent="0.25">
      <c r="A202" s="19" t="str">
        <f>"17/4"</f>
        <v>17/4</v>
      </c>
      <c r="B202" s="20" t="s">
        <v>142</v>
      </c>
      <c r="C202" s="43" t="s">
        <v>182</v>
      </c>
      <c r="D202" s="21">
        <v>5.86</v>
      </c>
      <c r="E202" s="21">
        <v>3</v>
      </c>
      <c r="F202" s="21">
        <v>6.12</v>
      </c>
      <c r="G202" s="21">
        <v>0.78</v>
      </c>
      <c r="H202" s="21">
        <v>31.6</v>
      </c>
      <c r="I202" s="52">
        <v>203.34916100000001</v>
      </c>
      <c r="J202" s="21">
        <v>4.1900000000000004</v>
      </c>
      <c r="K202" s="21">
        <v>0.11</v>
      </c>
      <c r="L202" s="21">
        <v>0</v>
      </c>
      <c r="M202" s="21">
        <v>0</v>
      </c>
      <c r="N202" s="21">
        <v>9.44</v>
      </c>
      <c r="O202" s="21">
        <v>21.12</v>
      </c>
      <c r="P202" s="21">
        <v>1.03</v>
      </c>
      <c r="Q202" s="21">
        <v>0</v>
      </c>
      <c r="R202" s="21">
        <v>0</v>
      </c>
      <c r="S202" s="21">
        <v>0.1</v>
      </c>
      <c r="T202" s="21">
        <v>1.6</v>
      </c>
      <c r="U202" s="21">
        <v>249.05</v>
      </c>
      <c r="V202" s="21">
        <v>181.02</v>
      </c>
      <c r="W202" s="21">
        <v>116.09</v>
      </c>
      <c r="X202" s="21">
        <v>32.76</v>
      </c>
      <c r="Y202" s="21">
        <v>139.59</v>
      </c>
      <c r="Z202" s="21">
        <v>0.7</v>
      </c>
      <c r="AA202" s="21">
        <v>24.24</v>
      </c>
      <c r="AB202" s="21">
        <v>23.2</v>
      </c>
      <c r="AC202" s="21">
        <v>45.51</v>
      </c>
      <c r="AD202" s="21">
        <v>0.17</v>
      </c>
      <c r="AE202" s="21">
        <v>0.1</v>
      </c>
      <c r="AF202" s="21">
        <v>0.14000000000000001</v>
      </c>
      <c r="AG202" s="21">
        <v>0.52</v>
      </c>
      <c r="AH202" s="21">
        <v>2.2000000000000002</v>
      </c>
      <c r="AI202" s="21">
        <v>0.53</v>
      </c>
      <c r="AJ202" s="13">
        <v>0</v>
      </c>
      <c r="AK202" s="13">
        <v>145.13999999999999</v>
      </c>
      <c r="AL202" s="13">
        <v>125.26</v>
      </c>
      <c r="AM202" s="13">
        <v>364.96</v>
      </c>
      <c r="AN202" s="13">
        <v>90.21</v>
      </c>
      <c r="AO202" s="13">
        <v>76.22</v>
      </c>
      <c r="AP202" s="13">
        <v>107.49</v>
      </c>
      <c r="AQ202" s="13">
        <v>48.27</v>
      </c>
      <c r="AR202" s="13">
        <v>157.72999999999999</v>
      </c>
      <c r="AS202" s="13">
        <v>248.68</v>
      </c>
      <c r="AT202" s="13">
        <v>149.04</v>
      </c>
      <c r="AU202" s="13">
        <v>194.91</v>
      </c>
      <c r="AV202" s="13">
        <v>72.05</v>
      </c>
      <c r="AW202" s="13">
        <v>99.83</v>
      </c>
      <c r="AX202" s="13">
        <v>572.37</v>
      </c>
      <c r="AY202" s="13">
        <v>0</v>
      </c>
      <c r="AZ202" s="13">
        <v>193.45</v>
      </c>
      <c r="BA202" s="13">
        <v>174.09</v>
      </c>
      <c r="BB202" s="13">
        <v>116.09</v>
      </c>
      <c r="BC202" s="13">
        <v>51.94</v>
      </c>
      <c r="BD202" s="13">
        <v>0.12</v>
      </c>
      <c r="BE202" s="13">
        <v>0.05</v>
      </c>
      <c r="BF202" s="13">
        <v>0.03</v>
      </c>
      <c r="BG202" s="13">
        <v>7.0000000000000007E-2</v>
      </c>
      <c r="BH202" s="13">
        <v>0.08</v>
      </c>
      <c r="BI202" s="13">
        <v>0.35</v>
      </c>
      <c r="BJ202" s="13">
        <v>0</v>
      </c>
      <c r="BK202" s="13">
        <v>1.04</v>
      </c>
      <c r="BL202" s="13">
        <v>0</v>
      </c>
      <c r="BM202" s="13">
        <v>0.31</v>
      </c>
      <c r="BN202" s="13">
        <v>0</v>
      </c>
      <c r="BO202" s="13">
        <v>0</v>
      </c>
      <c r="BP202" s="13">
        <v>0</v>
      </c>
      <c r="BQ202" s="13">
        <v>7.0000000000000007E-2</v>
      </c>
      <c r="BR202" s="13">
        <v>0.1</v>
      </c>
      <c r="BS202" s="13">
        <v>0.92</v>
      </c>
      <c r="BT202" s="13">
        <v>0</v>
      </c>
      <c r="BU202" s="13">
        <v>0</v>
      </c>
      <c r="BV202" s="13">
        <v>0.42</v>
      </c>
      <c r="BW202" s="13">
        <v>0.01</v>
      </c>
      <c r="BX202" s="13">
        <v>0</v>
      </c>
      <c r="BY202" s="13">
        <v>0</v>
      </c>
      <c r="BZ202" s="13">
        <v>0</v>
      </c>
      <c r="CA202" s="13">
        <v>0</v>
      </c>
      <c r="CB202" s="13">
        <v>166.8</v>
      </c>
      <c r="CC202" s="22"/>
      <c r="CD202" s="22"/>
      <c r="CE202" s="13">
        <v>28.11</v>
      </c>
      <c r="CG202" s="13">
        <v>24.06</v>
      </c>
      <c r="CH202" s="13">
        <v>11.09</v>
      </c>
      <c r="CI202" s="13">
        <v>17.57</v>
      </c>
      <c r="CJ202" s="13">
        <v>1506.05</v>
      </c>
      <c r="CK202" s="13">
        <v>674.52</v>
      </c>
      <c r="CL202" s="13">
        <v>1090.29</v>
      </c>
      <c r="CM202" s="13">
        <v>25.43</v>
      </c>
      <c r="CN202" s="13">
        <v>11.48</v>
      </c>
      <c r="CO202" s="13">
        <v>18.46</v>
      </c>
      <c r="CP202" s="13">
        <v>5</v>
      </c>
      <c r="CQ202" s="13">
        <v>0.5</v>
      </c>
    </row>
    <row r="203" spans="1:95" s="14" customFormat="1" x14ac:dyDescent="0.25">
      <c r="A203" s="28"/>
      <c r="B203" s="29" t="s">
        <v>156</v>
      </c>
      <c r="C203" s="44">
        <v>425</v>
      </c>
      <c r="D203" s="30">
        <f>SUM(D199:D202)</f>
        <v>10.440000000000001</v>
      </c>
      <c r="E203" s="30">
        <f t="shared" ref="E203:AI203" si="27">SUM(E199:E202)</f>
        <v>4.32</v>
      </c>
      <c r="F203" s="30">
        <f t="shared" si="27"/>
        <v>12.100000000000001</v>
      </c>
      <c r="G203" s="30">
        <f t="shared" si="27"/>
        <v>2.02</v>
      </c>
      <c r="H203" s="30">
        <f t="shared" si="27"/>
        <v>64.039999999999992</v>
      </c>
      <c r="I203" s="53">
        <f t="shared" si="27"/>
        <v>402.28767099999999</v>
      </c>
      <c r="J203" s="30">
        <f t="shared" si="27"/>
        <v>7.5200000000000005</v>
      </c>
      <c r="K203" s="30">
        <f t="shared" si="27"/>
        <v>0.22</v>
      </c>
      <c r="L203" s="30">
        <f t="shared" si="27"/>
        <v>0</v>
      </c>
      <c r="M203" s="30">
        <f t="shared" si="27"/>
        <v>0</v>
      </c>
      <c r="N203" s="30">
        <f t="shared" si="27"/>
        <v>21.78</v>
      </c>
      <c r="O203" s="30">
        <f t="shared" si="27"/>
        <v>39.840000000000003</v>
      </c>
      <c r="P203" s="30">
        <f t="shared" si="27"/>
        <v>2.4000000000000004</v>
      </c>
      <c r="Q203" s="30">
        <f t="shared" si="27"/>
        <v>0</v>
      </c>
      <c r="R203" s="30">
        <f t="shared" si="27"/>
        <v>0</v>
      </c>
      <c r="S203" s="30">
        <f t="shared" si="27"/>
        <v>0.27</v>
      </c>
      <c r="T203" s="30">
        <f t="shared" si="27"/>
        <v>2.68</v>
      </c>
      <c r="U203" s="30">
        <f t="shared" si="27"/>
        <v>443.76</v>
      </c>
      <c r="V203" s="30">
        <f t="shared" si="27"/>
        <v>300.23</v>
      </c>
      <c r="W203" s="30">
        <f t="shared" si="27"/>
        <v>178.73000000000002</v>
      </c>
      <c r="X203" s="30">
        <f t="shared" si="27"/>
        <v>51.949999999999996</v>
      </c>
      <c r="Y203" s="30">
        <f t="shared" si="27"/>
        <v>212.76</v>
      </c>
      <c r="Z203" s="30">
        <f t="shared" si="27"/>
        <v>1.58</v>
      </c>
      <c r="AA203" s="30">
        <f t="shared" si="27"/>
        <v>53.239999999999995</v>
      </c>
      <c r="AB203" s="30">
        <f t="shared" si="27"/>
        <v>42.25</v>
      </c>
      <c r="AC203" s="30">
        <f t="shared" si="27"/>
        <v>77.91</v>
      </c>
      <c r="AD203" s="30">
        <f t="shared" si="27"/>
        <v>0.90000000000000013</v>
      </c>
      <c r="AE203" s="30">
        <f t="shared" si="27"/>
        <v>0.18</v>
      </c>
      <c r="AF203" s="30">
        <f t="shared" si="27"/>
        <v>0.23</v>
      </c>
      <c r="AG203" s="30">
        <f t="shared" si="27"/>
        <v>1.21</v>
      </c>
      <c r="AH203" s="30">
        <f t="shared" si="27"/>
        <v>3.77</v>
      </c>
      <c r="AI203" s="30">
        <f t="shared" si="27"/>
        <v>0.76</v>
      </c>
      <c r="AJ203" s="14">
        <v>0</v>
      </c>
      <c r="AK203" s="14">
        <v>296.04000000000002</v>
      </c>
      <c r="AL203" s="14">
        <v>281.70999999999998</v>
      </c>
      <c r="AM203" s="14">
        <v>605.16</v>
      </c>
      <c r="AN203" s="14">
        <v>172.06</v>
      </c>
      <c r="AO203" s="14">
        <v>123.87</v>
      </c>
      <c r="AP203" s="14">
        <v>203.44</v>
      </c>
      <c r="AQ203" s="14">
        <v>85.62</v>
      </c>
      <c r="AR203" s="14">
        <v>327.83</v>
      </c>
      <c r="AS203" s="14">
        <v>354.88</v>
      </c>
      <c r="AT203" s="14">
        <v>295.54000000000002</v>
      </c>
      <c r="AU203" s="14">
        <v>318.16000000000003</v>
      </c>
      <c r="AV203" s="14">
        <v>138.19999999999999</v>
      </c>
      <c r="AW203" s="14">
        <v>213.03</v>
      </c>
      <c r="AX203" s="14">
        <v>1509.47</v>
      </c>
      <c r="AY203" s="14">
        <v>0</v>
      </c>
      <c r="AZ203" s="14">
        <v>498.65</v>
      </c>
      <c r="BA203" s="14">
        <v>309.19</v>
      </c>
      <c r="BB203" s="14">
        <v>206.99</v>
      </c>
      <c r="BC203" s="14">
        <v>121.64</v>
      </c>
      <c r="BD203" s="14">
        <v>0.25</v>
      </c>
      <c r="BE203" s="14">
        <v>0.12</v>
      </c>
      <c r="BF203" s="14">
        <v>0.06</v>
      </c>
      <c r="BG203" s="14">
        <v>0.14000000000000001</v>
      </c>
      <c r="BH203" s="14">
        <v>0.17</v>
      </c>
      <c r="BI203" s="14">
        <v>0.76</v>
      </c>
      <c r="BJ203" s="14">
        <v>0</v>
      </c>
      <c r="BK203" s="14">
        <v>2.27</v>
      </c>
      <c r="BL203" s="14">
        <v>0</v>
      </c>
      <c r="BM203" s="14">
        <v>0.71</v>
      </c>
      <c r="BN203" s="14">
        <v>0.01</v>
      </c>
      <c r="BO203" s="14">
        <v>0</v>
      </c>
      <c r="BP203" s="14">
        <v>0</v>
      </c>
      <c r="BQ203" s="14">
        <v>0.14000000000000001</v>
      </c>
      <c r="BR203" s="14">
        <v>0.22</v>
      </c>
      <c r="BS203" s="14">
        <v>2.29</v>
      </c>
      <c r="BT203" s="14">
        <v>0</v>
      </c>
      <c r="BU203" s="14">
        <v>0</v>
      </c>
      <c r="BV203" s="14">
        <v>0.82</v>
      </c>
      <c r="BW203" s="14">
        <v>0.02</v>
      </c>
      <c r="BX203" s="14">
        <v>0</v>
      </c>
      <c r="BY203" s="14">
        <v>0</v>
      </c>
      <c r="BZ203" s="14">
        <v>0</v>
      </c>
      <c r="CA203" s="14">
        <v>0</v>
      </c>
      <c r="CB203" s="14">
        <v>356.82</v>
      </c>
      <c r="CC203" s="11"/>
      <c r="CD203" s="11" t="e">
        <f>$I$203/#REF!*100</f>
        <v>#REF!</v>
      </c>
      <c r="CE203" s="14">
        <v>60.28</v>
      </c>
      <c r="CG203" s="14">
        <v>31.18</v>
      </c>
      <c r="CH203" s="14">
        <v>14.91</v>
      </c>
      <c r="CI203" s="14">
        <v>23.04</v>
      </c>
      <c r="CJ203" s="14">
        <v>2786.3</v>
      </c>
      <c r="CK203" s="14">
        <v>1158.02</v>
      </c>
      <c r="CL203" s="14">
        <v>1972.16</v>
      </c>
      <c r="CM203" s="14">
        <v>67.62</v>
      </c>
      <c r="CN203" s="14">
        <v>36.61</v>
      </c>
      <c r="CO203" s="14">
        <v>52.12</v>
      </c>
      <c r="CP203" s="14">
        <v>14</v>
      </c>
      <c r="CQ203" s="14">
        <v>0.5</v>
      </c>
    </row>
    <row r="204" spans="1:95" x14ac:dyDescent="0.25">
      <c r="B204" s="18" t="s">
        <v>157</v>
      </c>
    </row>
    <row r="205" spans="1:95" s="13" customFormat="1" x14ac:dyDescent="0.25">
      <c r="A205" s="19" t="str">
        <f>"-"</f>
        <v>-</v>
      </c>
      <c r="B205" s="20" t="s">
        <v>193</v>
      </c>
      <c r="C205" s="43" t="str">
        <f>"100"</f>
        <v>100</v>
      </c>
      <c r="D205" s="21">
        <v>0.6</v>
      </c>
      <c r="E205" s="21">
        <v>0</v>
      </c>
      <c r="F205" s="21">
        <v>0.3</v>
      </c>
      <c r="G205" s="21">
        <v>0.3</v>
      </c>
      <c r="H205" s="21">
        <v>5.6</v>
      </c>
      <c r="I205" s="52">
        <v>24.879999999999995</v>
      </c>
      <c r="J205" s="21">
        <v>0.1</v>
      </c>
      <c r="K205" s="21">
        <v>0</v>
      </c>
      <c r="L205" s="21">
        <v>0</v>
      </c>
      <c r="M205" s="21">
        <v>0</v>
      </c>
      <c r="N205" s="21">
        <v>4.5999999999999996</v>
      </c>
      <c r="O205" s="21">
        <v>0</v>
      </c>
      <c r="P205" s="21">
        <v>1</v>
      </c>
      <c r="Q205" s="21">
        <v>0</v>
      </c>
      <c r="R205" s="21">
        <v>0</v>
      </c>
      <c r="S205" s="21">
        <v>0.1</v>
      </c>
      <c r="T205" s="21">
        <v>0.4</v>
      </c>
      <c r="U205" s="21">
        <v>2</v>
      </c>
      <c r="V205" s="21">
        <v>238</v>
      </c>
      <c r="W205" s="21">
        <v>15</v>
      </c>
      <c r="X205" s="21">
        <v>9</v>
      </c>
      <c r="Y205" s="21">
        <v>12</v>
      </c>
      <c r="Z205" s="21">
        <v>0.4</v>
      </c>
      <c r="AA205" s="21">
        <v>0</v>
      </c>
      <c r="AB205" s="21">
        <v>30</v>
      </c>
      <c r="AC205" s="21">
        <v>5</v>
      </c>
      <c r="AD205" s="21">
        <v>0.1</v>
      </c>
      <c r="AE205" s="21">
        <v>0.03</v>
      </c>
      <c r="AF205" s="21">
        <v>0.03</v>
      </c>
      <c r="AG205" s="21">
        <v>0.6</v>
      </c>
      <c r="AH205" s="21">
        <v>0.7</v>
      </c>
      <c r="AI205" s="21">
        <v>15</v>
      </c>
      <c r="AJ205" s="13">
        <v>0</v>
      </c>
      <c r="AK205" s="13">
        <v>0</v>
      </c>
      <c r="AL205" s="13">
        <v>0</v>
      </c>
      <c r="AM205" s="13">
        <v>450</v>
      </c>
      <c r="AN205" s="13">
        <v>387</v>
      </c>
      <c r="AO205" s="13">
        <v>115</v>
      </c>
      <c r="AP205" s="13">
        <v>216</v>
      </c>
      <c r="AQ205" s="13">
        <v>72</v>
      </c>
      <c r="AR205" s="13">
        <v>225</v>
      </c>
      <c r="AS205" s="13">
        <v>160</v>
      </c>
      <c r="AT205" s="13">
        <v>174</v>
      </c>
      <c r="AU205" s="13">
        <v>344</v>
      </c>
      <c r="AV205" s="13">
        <v>156</v>
      </c>
      <c r="AW205" s="13">
        <v>93</v>
      </c>
      <c r="AX205" s="13">
        <v>897</v>
      </c>
      <c r="AY205" s="13">
        <v>0</v>
      </c>
      <c r="AZ205" s="13">
        <v>518</v>
      </c>
      <c r="BA205" s="13">
        <v>278</v>
      </c>
      <c r="BB205" s="13">
        <v>242</v>
      </c>
      <c r="BC205" s="13">
        <v>50</v>
      </c>
      <c r="BD205" s="13">
        <v>0.1</v>
      </c>
      <c r="BE205" s="13">
        <v>7.0000000000000007E-2</v>
      </c>
      <c r="BF205" s="13">
        <v>0.04</v>
      </c>
      <c r="BG205" s="13">
        <v>0.08</v>
      </c>
      <c r="BH205" s="13">
        <v>0.09</v>
      </c>
      <c r="BI205" s="13">
        <v>0.45</v>
      </c>
      <c r="BJ205" s="13">
        <v>0.03</v>
      </c>
      <c r="BK205" s="13">
        <v>0.56000000000000005</v>
      </c>
      <c r="BL205" s="13">
        <v>0.02</v>
      </c>
      <c r="BM205" s="13">
        <v>0.31</v>
      </c>
      <c r="BN205" s="13">
        <v>0.04</v>
      </c>
      <c r="BO205" s="13">
        <v>0</v>
      </c>
      <c r="BP205" s="13">
        <v>0</v>
      </c>
      <c r="BQ205" s="13">
        <v>0.04</v>
      </c>
      <c r="BR205" s="13">
        <v>0.08</v>
      </c>
      <c r="BS205" s="13">
        <v>0.69</v>
      </c>
      <c r="BT205" s="13">
        <v>0.01</v>
      </c>
      <c r="BU205" s="13">
        <v>0</v>
      </c>
      <c r="BV205" s="13">
        <v>0.02</v>
      </c>
      <c r="BW205" s="13">
        <v>0.03</v>
      </c>
      <c r="BX205" s="13">
        <v>0.08</v>
      </c>
      <c r="BY205" s="13">
        <v>0</v>
      </c>
      <c r="BZ205" s="13">
        <v>0</v>
      </c>
      <c r="CA205" s="13">
        <v>0</v>
      </c>
      <c r="CB205" s="13">
        <v>93</v>
      </c>
      <c r="CC205" s="22"/>
      <c r="CD205" s="22"/>
      <c r="CE205" s="13">
        <v>5</v>
      </c>
      <c r="CG205" s="13">
        <v>0</v>
      </c>
      <c r="CH205" s="13">
        <v>0</v>
      </c>
      <c r="CI205" s="13">
        <v>0</v>
      </c>
      <c r="CJ205" s="13">
        <v>0</v>
      </c>
      <c r="CK205" s="13">
        <v>0</v>
      </c>
      <c r="CL205" s="13">
        <v>0</v>
      </c>
      <c r="CM205" s="13">
        <v>0</v>
      </c>
      <c r="CN205" s="13">
        <v>0</v>
      </c>
      <c r="CO205" s="13">
        <v>0</v>
      </c>
      <c r="CP205" s="13">
        <v>0</v>
      </c>
      <c r="CQ205" s="13">
        <v>0</v>
      </c>
    </row>
    <row r="206" spans="1:95" s="14" customFormat="1" x14ac:dyDescent="0.25">
      <c r="A206" s="28"/>
      <c r="B206" s="29" t="s">
        <v>156</v>
      </c>
      <c r="C206" s="44">
        <v>100</v>
      </c>
      <c r="D206" s="30">
        <v>0.6</v>
      </c>
      <c r="E206" s="30">
        <v>0</v>
      </c>
      <c r="F206" s="30">
        <v>0.3</v>
      </c>
      <c r="G206" s="30">
        <v>0.3</v>
      </c>
      <c r="H206" s="30">
        <v>5.6</v>
      </c>
      <c r="I206" s="53">
        <v>24.88</v>
      </c>
      <c r="J206" s="30">
        <v>0.1</v>
      </c>
      <c r="K206" s="30">
        <v>0</v>
      </c>
      <c r="L206" s="30">
        <v>0</v>
      </c>
      <c r="M206" s="30">
        <v>0</v>
      </c>
      <c r="N206" s="30">
        <v>4.5999999999999996</v>
      </c>
      <c r="O206" s="30">
        <v>0</v>
      </c>
      <c r="P206" s="30">
        <v>1</v>
      </c>
      <c r="Q206" s="30">
        <v>0</v>
      </c>
      <c r="R206" s="30">
        <v>0</v>
      </c>
      <c r="S206" s="30">
        <v>0.1</v>
      </c>
      <c r="T206" s="30">
        <v>0.4</v>
      </c>
      <c r="U206" s="30">
        <v>2</v>
      </c>
      <c r="V206" s="30">
        <v>238</v>
      </c>
      <c r="W206" s="30">
        <v>15</v>
      </c>
      <c r="X206" s="30">
        <v>9</v>
      </c>
      <c r="Y206" s="30">
        <v>12</v>
      </c>
      <c r="Z206" s="30">
        <v>0.4</v>
      </c>
      <c r="AA206" s="30">
        <v>0</v>
      </c>
      <c r="AB206" s="30">
        <v>30</v>
      </c>
      <c r="AC206" s="30">
        <v>5</v>
      </c>
      <c r="AD206" s="30">
        <v>0.1</v>
      </c>
      <c r="AE206" s="30">
        <v>0.03</v>
      </c>
      <c r="AF206" s="30">
        <v>0.03</v>
      </c>
      <c r="AG206" s="30">
        <v>0.6</v>
      </c>
      <c r="AH206" s="30">
        <v>0.7</v>
      </c>
      <c r="AI206" s="30">
        <v>15</v>
      </c>
      <c r="AJ206" s="14">
        <v>0</v>
      </c>
      <c r="AK206" s="14">
        <v>0</v>
      </c>
      <c r="AL206" s="14">
        <v>0</v>
      </c>
      <c r="AM206" s="14">
        <v>450</v>
      </c>
      <c r="AN206" s="14">
        <v>387</v>
      </c>
      <c r="AO206" s="14">
        <v>115</v>
      </c>
      <c r="AP206" s="14">
        <v>216</v>
      </c>
      <c r="AQ206" s="14">
        <v>72</v>
      </c>
      <c r="AR206" s="14">
        <v>225</v>
      </c>
      <c r="AS206" s="14">
        <v>160</v>
      </c>
      <c r="AT206" s="14">
        <v>174</v>
      </c>
      <c r="AU206" s="14">
        <v>344</v>
      </c>
      <c r="AV206" s="14">
        <v>156</v>
      </c>
      <c r="AW206" s="14">
        <v>93</v>
      </c>
      <c r="AX206" s="14">
        <v>897</v>
      </c>
      <c r="AY206" s="14">
        <v>0</v>
      </c>
      <c r="AZ206" s="14">
        <v>518</v>
      </c>
      <c r="BA206" s="14">
        <v>278</v>
      </c>
      <c r="BB206" s="14">
        <v>242</v>
      </c>
      <c r="BC206" s="14">
        <v>50</v>
      </c>
      <c r="BD206" s="14">
        <v>0.1</v>
      </c>
      <c r="BE206" s="14">
        <v>7.0000000000000007E-2</v>
      </c>
      <c r="BF206" s="14">
        <v>0.04</v>
      </c>
      <c r="BG206" s="14">
        <v>0.08</v>
      </c>
      <c r="BH206" s="14">
        <v>0.09</v>
      </c>
      <c r="BI206" s="14">
        <v>0.45</v>
      </c>
      <c r="BJ206" s="14">
        <v>0.03</v>
      </c>
      <c r="BK206" s="14">
        <v>0.56000000000000005</v>
      </c>
      <c r="BL206" s="14">
        <v>0.02</v>
      </c>
      <c r="BM206" s="14">
        <v>0.31</v>
      </c>
      <c r="BN206" s="14">
        <v>0.04</v>
      </c>
      <c r="BO206" s="14">
        <v>0</v>
      </c>
      <c r="BP206" s="14">
        <v>0</v>
      </c>
      <c r="BQ206" s="14">
        <v>0.04</v>
      </c>
      <c r="BR206" s="14">
        <v>0.08</v>
      </c>
      <c r="BS206" s="14">
        <v>0.69</v>
      </c>
      <c r="BT206" s="14">
        <v>0.01</v>
      </c>
      <c r="BU206" s="14">
        <v>0</v>
      </c>
      <c r="BV206" s="14">
        <v>0.02</v>
      </c>
      <c r="BW206" s="14">
        <v>0.03</v>
      </c>
      <c r="BX206" s="14">
        <v>0.08</v>
      </c>
      <c r="BY206" s="14">
        <v>0</v>
      </c>
      <c r="BZ206" s="14">
        <v>0</v>
      </c>
      <c r="CA206" s="14">
        <v>0</v>
      </c>
      <c r="CB206" s="14">
        <v>93</v>
      </c>
      <c r="CC206" s="11"/>
      <c r="CD206" s="11" t="e">
        <f>$I$206/#REF!*100</f>
        <v>#REF!</v>
      </c>
      <c r="CE206" s="14">
        <v>5</v>
      </c>
      <c r="CG206" s="14">
        <v>0</v>
      </c>
      <c r="CH206" s="14">
        <v>0</v>
      </c>
      <c r="CI206" s="14">
        <v>0</v>
      </c>
      <c r="CJ206" s="14">
        <v>0</v>
      </c>
      <c r="CK206" s="14">
        <v>0</v>
      </c>
      <c r="CL206" s="14">
        <v>0</v>
      </c>
      <c r="CM206" s="14">
        <v>0</v>
      </c>
      <c r="CN206" s="14">
        <v>0</v>
      </c>
      <c r="CO206" s="14">
        <v>0</v>
      </c>
      <c r="CP206" s="14">
        <v>0</v>
      </c>
      <c r="CQ206" s="14">
        <v>0</v>
      </c>
    </row>
    <row r="207" spans="1:95" x14ac:dyDescent="0.25">
      <c r="B207" s="18" t="s">
        <v>109</v>
      </c>
    </row>
    <row r="208" spans="1:95" s="26" customFormat="1" x14ac:dyDescent="0.25">
      <c r="A208" s="23" t="str">
        <f>"-"</f>
        <v>-</v>
      </c>
      <c r="B208" s="24" t="s">
        <v>110</v>
      </c>
      <c r="C208" s="42" t="str">
        <f>"20"</f>
        <v>20</v>
      </c>
      <c r="D208" s="25">
        <v>1.32</v>
      </c>
      <c r="E208" s="25">
        <v>0</v>
      </c>
      <c r="F208" s="25">
        <v>0.13</v>
      </c>
      <c r="G208" s="25">
        <v>0.13</v>
      </c>
      <c r="H208" s="25">
        <v>9.3800000000000008</v>
      </c>
      <c r="I208" s="51">
        <v>44.780199999999994</v>
      </c>
      <c r="J208" s="25">
        <v>0</v>
      </c>
      <c r="K208" s="25">
        <v>0</v>
      </c>
      <c r="L208" s="25">
        <v>0</v>
      </c>
      <c r="M208" s="25">
        <v>0</v>
      </c>
      <c r="N208" s="25">
        <v>0.22</v>
      </c>
      <c r="O208" s="25">
        <v>9.1199999999999992</v>
      </c>
      <c r="P208" s="25">
        <v>0.04</v>
      </c>
      <c r="Q208" s="25">
        <v>0</v>
      </c>
      <c r="R208" s="25">
        <v>0</v>
      </c>
      <c r="S208" s="25">
        <v>0</v>
      </c>
      <c r="T208" s="25">
        <v>0.36</v>
      </c>
      <c r="U208" s="25">
        <v>0</v>
      </c>
      <c r="V208" s="25">
        <v>0</v>
      </c>
      <c r="W208" s="25">
        <v>0</v>
      </c>
      <c r="X208" s="25">
        <v>0</v>
      </c>
      <c r="Y208" s="25">
        <v>0</v>
      </c>
      <c r="Z208" s="25">
        <v>0</v>
      </c>
      <c r="AA208" s="25">
        <v>0</v>
      </c>
      <c r="AB208" s="25">
        <v>0</v>
      </c>
      <c r="AC208" s="25">
        <v>0</v>
      </c>
      <c r="AD208" s="25">
        <v>0</v>
      </c>
      <c r="AE208" s="25">
        <v>0</v>
      </c>
      <c r="AF208" s="25">
        <v>0</v>
      </c>
      <c r="AG208" s="25">
        <v>0</v>
      </c>
      <c r="AH208" s="25">
        <v>0</v>
      </c>
      <c r="AI208" s="25">
        <v>0</v>
      </c>
      <c r="AJ208" s="26">
        <v>0</v>
      </c>
      <c r="AK208" s="26">
        <v>63.86</v>
      </c>
      <c r="AL208" s="26">
        <v>66.47</v>
      </c>
      <c r="AM208" s="26">
        <v>101.79</v>
      </c>
      <c r="AN208" s="26">
        <v>33.76</v>
      </c>
      <c r="AO208" s="26">
        <v>20.010000000000002</v>
      </c>
      <c r="AP208" s="26">
        <v>40.020000000000003</v>
      </c>
      <c r="AQ208" s="26">
        <v>15.14</v>
      </c>
      <c r="AR208" s="26">
        <v>72.38</v>
      </c>
      <c r="AS208" s="26">
        <v>44.89</v>
      </c>
      <c r="AT208" s="26">
        <v>62.64</v>
      </c>
      <c r="AU208" s="26">
        <v>51.68</v>
      </c>
      <c r="AV208" s="26">
        <v>27.14</v>
      </c>
      <c r="AW208" s="26">
        <v>48.02</v>
      </c>
      <c r="AX208" s="26">
        <v>401.59</v>
      </c>
      <c r="AY208" s="26">
        <v>0</v>
      </c>
      <c r="AZ208" s="26">
        <v>130.85</v>
      </c>
      <c r="BA208" s="26">
        <v>56.9</v>
      </c>
      <c r="BB208" s="26">
        <v>37.76</v>
      </c>
      <c r="BC208" s="26">
        <v>29.93</v>
      </c>
      <c r="BD208" s="26">
        <v>0</v>
      </c>
      <c r="BE208" s="26">
        <v>0</v>
      </c>
      <c r="BF208" s="26">
        <v>0</v>
      </c>
      <c r="BG208" s="26">
        <v>0</v>
      </c>
      <c r="BH208" s="26">
        <v>0</v>
      </c>
      <c r="BI208" s="26">
        <v>0</v>
      </c>
      <c r="BJ208" s="26">
        <v>0</v>
      </c>
      <c r="BK208" s="26">
        <v>0.02</v>
      </c>
      <c r="BL208" s="26">
        <v>0</v>
      </c>
      <c r="BM208" s="26">
        <v>0</v>
      </c>
      <c r="BN208" s="26">
        <v>0</v>
      </c>
      <c r="BO208" s="26">
        <v>0</v>
      </c>
      <c r="BP208" s="26">
        <v>0</v>
      </c>
      <c r="BQ208" s="26">
        <v>0</v>
      </c>
      <c r="BR208" s="26">
        <v>0</v>
      </c>
      <c r="BS208" s="26">
        <v>0.01</v>
      </c>
      <c r="BT208" s="26">
        <v>0</v>
      </c>
      <c r="BU208" s="26">
        <v>0</v>
      </c>
      <c r="BV208" s="26">
        <v>0.06</v>
      </c>
      <c r="BW208" s="26">
        <v>0</v>
      </c>
      <c r="BX208" s="26">
        <v>0</v>
      </c>
      <c r="BY208" s="26">
        <v>0</v>
      </c>
      <c r="BZ208" s="26">
        <v>0</v>
      </c>
      <c r="CA208" s="26">
        <v>0</v>
      </c>
      <c r="CB208" s="26">
        <v>7.82</v>
      </c>
      <c r="CC208" s="27"/>
      <c r="CD208" s="27"/>
      <c r="CE208" s="26">
        <v>0</v>
      </c>
      <c r="CG208" s="26">
        <v>0</v>
      </c>
      <c r="CH208" s="26">
        <v>0</v>
      </c>
      <c r="CI208" s="26">
        <v>0</v>
      </c>
      <c r="CJ208" s="26">
        <v>380</v>
      </c>
      <c r="CK208" s="26">
        <v>146.4</v>
      </c>
      <c r="CL208" s="26">
        <v>263.2</v>
      </c>
      <c r="CM208" s="26">
        <v>3.04</v>
      </c>
      <c r="CN208" s="26">
        <v>3.04</v>
      </c>
      <c r="CO208" s="26">
        <v>3.04</v>
      </c>
      <c r="CP208" s="26">
        <v>0</v>
      </c>
      <c r="CQ208" s="26">
        <v>0</v>
      </c>
    </row>
    <row r="209" spans="1:95" s="26" customFormat="1" x14ac:dyDescent="0.25">
      <c r="A209" s="23" t="str">
        <f>"-"</f>
        <v>-</v>
      </c>
      <c r="B209" s="24" t="s">
        <v>111</v>
      </c>
      <c r="C209" s="42" t="str">
        <f>"20"</f>
        <v>20</v>
      </c>
      <c r="D209" s="25">
        <v>1.32</v>
      </c>
      <c r="E209" s="25">
        <v>0</v>
      </c>
      <c r="F209" s="25">
        <v>0.24</v>
      </c>
      <c r="G209" s="25">
        <v>0.24</v>
      </c>
      <c r="H209" s="25">
        <v>8.34</v>
      </c>
      <c r="I209" s="51">
        <v>38.676000000000002</v>
      </c>
      <c r="J209" s="25">
        <v>0.04</v>
      </c>
      <c r="K209" s="25">
        <v>0</v>
      </c>
      <c r="L209" s="25">
        <v>0</v>
      </c>
      <c r="M209" s="25">
        <v>0</v>
      </c>
      <c r="N209" s="25">
        <v>0.24</v>
      </c>
      <c r="O209" s="25">
        <v>6.44</v>
      </c>
      <c r="P209" s="25">
        <v>1.66</v>
      </c>
      <c r="Q209" s="25">
        <v>0</v>
      </c>
      <c r="R209" s="25">
        <v>0</v>
      </c>
      <c r="S209" s="25">
        <v>0.2</v>
      </c>
      <c r="T209" s="25">
        <v>0.5</v>
      </c>
      <c r="U209" s="25">
        <v>122</v>
      </c>
      <c r="V209" s="25">
        <v>49</v>
      </c>
      <c r="W209" s="25">
        <v>7</v>
      </c>
      <c r="X209" s="25">
        <v>9.4</v>
      </c>
      <c r="Y209" s="25">
        <v>31.6</v>
      </c>
      <c r="Z209" s="25">
        <v>0.78</v>
      </c>
      <c r="AA209" s="25">
        <v>0</v>
      </c>
      <c r="AB209" s="25">
        <v>1</v>
      </c>
      <c r="AC209" s="25">
        <v>0.2</v>
      </c>
      <c r="AD209" s="25">
        <v>0.28000000000000003</v>
      </c>
      <c r="AE209" s="25">
        <v>0.04</v>
      </c>
      <c r="AF209" s="25">
        <v>0.02</v>
      </c>
      <c r="AG209" s="25">
        <v>0.14000000000000001</v>
      </c>
      <c r="AH209" s="25">
        <v>0.4</v>
      </c>
      <c r="AI209" s="25">
        <v>0</v>
      </c>
      <c r="AJ209" s="26">
        <v>0</v>
      </c>
      <c r="AK209" s="26">
        <v>64.400000000000006</v>
      </c>
      <c r="AL209" s="26">
        <v>49.6</v>
      </c>
      <c r="AM209" s="26">
        <v>85.4</v>
      </c>
      <c r="AN209" s="26">
        <v>44.6</v>
      </c>
      <c r="AO209" s="26">
        <v>18.600000000000001</v>
      </c>
      <c r="AP209" s="26">
        <v>39.6</v>
      </c>
      <c r="AQ209" s="26">
        <v>16</v>
      </c>
      <c r="AR209" s="26">
        <v>74.2</v>
      </c>
      <c r="AS209" s="26">
        <v>59.4</v>
      </c>
      <c r="AT209" s="26">
        <v>58.2</v>
      </c>
      <c r="AU209" s="26">
        <v>92.8</v>
      </c>
      <c r="AV209" s="26">
        <v>24.8</v>
      </c>
      <c r="AW209" s="26">
        <v>62</v>
      </c>
      <c r="AX209" s="26">
        <v>311.8</v>
      </c>
      <c r="AY209" s="26">
        <v>0</v>
      </c>
      <c r="AZ209" s="26">
        <v>105.2</v>
      </c>
      <c r="BA209" s="26">
        <v>58.2</v>
      </c>
      <c r="BB209" s="26">
        <v>36</v>
      </c>
      <c r="BC209" s="26">
        <v>26</v>
      </c>
      <c r="BD209" s="26">
        <v>0</v>
      </c>
      <c r="BE209" s="26">
        <v>0</v>
      </c>
      <c r="BF209" s="26">
        <v>0</v>
      </c>
      <c r="BG209" s="26">
        <v>0</v>
      </c>
      <c r="BH209" s="26">
        <v>0</v>
      </c>
      <c r="BI209" s="26">
        <v>0</v>
      </c>
      <c r="BJ209" s="26">
        <v>0</v>
      </c>
      <c r="BK209" s="26">
        <v>0.03</v>
      </c>
      <c r="BL209" s="26">
        <v>0</v>
      </c>
      <c r="BM209" s="26">
        <v>0</v>
      </c>
      <c r="BN209" s="26">
        <v>0</v>
      </c>
      <c r="BO209" s="26">
        <v>0</v>
      </c>
      <c r="BP209" s="26">
        <v>0</v>
      </c>
      <c r="BQ209" s="26">
        <v>0</v>
      </c>
      <c r="BR209" s="26">
        <v>0</v>
      </c>
      <c r="BS209" s="26">
        <v>0.02</v>
      </c>
      <c r="BT209" s="26">
        <v>0</v>
      </c>
      <c r="BU209" s="26">
        <v>0</v>
      </c>
      <c r="BV209" s="26">
        <v>0.1</v>
      </c>
      <c r="BW209" s="26">
        <v>0.02</v>
      </c>
      <c r="BX209" s="26">
        <v>0</v>
      </c>
      <c r="BY209" s="26">
        <v>0</v>
      </c>
      <c r="BZ209" s="26">
        <v>0</v>
      </c>
      <c r="CA209" s="26">
        <v>0</v>
      </c>
      <c r="CB209" s="26">
        <v>9.4</v>
      </c>
      <c r="CC209" s="27"/>
      <c r="CD209" s="27"/>
      <c r="CE209" s="26">
        <v>0.17</v>
      </c>
      <c r="CG209" s="26">
        <v>1</v>
      </c>
      <c r="CH209" s="26">
        <v>1</v>
      </c>
      <c r="CI209" s="26">
        <v>1</v>
      </c>
      <c r="CJ209" s="26">
        <v>190</v>
      </c>
      <c r="CK209" s="26">
        <v>73.2</v>
      </c>
      <c r="CL209" s="26">
        <v>131.6</v>
      </c>
      <c r="CM209" s="26">
        <v>1.9</v>
      </c>
      <c r="CN209" s="26">
        <v>1.58</v>
      </c>
      <c r="CO209" s="26">
        <v>1.74</v>
      </c>
      <c r="CP209" s="26">
        <v>0</v>
      </c>
      <c r="CQ209" s="26">
        <v>0</v>
      </c>
    </row>
    <row r="210" spans="1:95" s="26" customFormat="1" x14ac:dyDescent="0.25">
      <c r="A210" s="23" t="str">
        <f>"6/10"</f>
        <v>6/10</v>
      </c>
      <c r="B210" s="24" t="s">
        <v>112</v>
      </c>
      <c r="C210" s="42" t="s">
        <v>170</v>
      </c>
      <c r="D210" s="25">
        <v>0.92</v>
      </c>
      <c r="E210" s="25">
        <v>0</v>
      </c>
      <c r="F210" s="25">
        <v>0.05</v>
      </c>
      <c r="G210" s="25">
        <v>0.05</v>
      </c>
      <c r="H210" s="25">
        <v>20.86</v>
      </c>
      <c r="I210" s="51">
        <v>78.839027999999999</v>
      </c>
      <c r="J210" s="25">
        <v>0.02</v>
      </c>
      <c r="K210" s="25">
        <v>0</v>
      </c>
      <c r="L210" s="25">
        <v>0</v>
      </c>
      <c r="M210" s="25">
        <v>0</v>
      </c>
      <c r="N210" s="25">
        <v>17.27</v>
      </c>
      <c r="O210" s="25">
        <v>0.51</v>
      </c>
      <c r="P210" s="25">
        <v>3.08</v>
      </c>
      <c r="Q210" s="25">
        <v>0</v>
      </c>
      <c r="R210" s="25">
        <v>0</v>
      </c>
      <c r="S210" s="25">
        <v>0.27</v>
      </c>
      <c r="T210" s="25">
        <v>0.73</v>
      </c>
      <c r="U210" s="25">
        <v>3.12</v>
      </c>
      <c r="V210" s="25">
        <v>306.24</v>
      </c>
      <c r="W210" s="25">
        <v>28.2</v>
      </c>
      <c r="X210" s="25">
        <v>17.96</v>
      </c>
      <c r="Y210" s="25">
        <v>24.44</v>
      </c>
      <c r="Z210" s="25">
        <v>0.57999999999999996</v>
      </c>
      <c r="AA210" s="25">
        <v>0</v>
      </c>
      <c r="AB210" s="25">
        <v>567</v>
      </c>
      <c r="AC210" s="25">
        <v>104.94</v>
      </c>
      <c r="AD210" s="25">
        <v>0.99</v>
      </c>
      <c r="AE210" s="25">
        <v>0.02</v>
      </c>
      <c r="AF210" s="25">
        <v>0.03</v>
      </c>
      <c r="AG210" s="25">
        <v>0.46</v>
      </c>
      <c r="AH210" s="25">
        <v>0.7</v>
      </c>
      <c r="AI210" s="25">
        <v>0.28999999999999998</v>
      </c>
      <c r="AJ210" s="26">
        <v>0</v>
      </c>
      <c r="AK210" s="26">
        <v>0.01</v>
      </c>
      <c r="AL210" s="26">
        <v>0.01</v>
      </c>
      <c r="AM210" s="26">
        <v>0.01</v>
      </c>
      <c r="AN210" s="26">
        <v>0.02</v>
      </c>
      <c r="AO210" s="26">
        <v>0</v>
      </c>
      <c r="AP210" s="26">
        <v>0.01</v>
      </c>
      <c r="AQ210" s="26">
        <v>0</v>
      </c>
      <c r="AR210" s="26">
        <v>0.01</v>
      </c>
      <c r="AS210" s="26">
        <v>0.01</v>
      </c>
      <c r="AT210" s="26">
        <v>0.01</v>
      </c>
      <c r="AU210" s="26">
        <v>0.05</v>
      </c>
      <c r="AV210" s="26">
        <v>0</v>
      </c>
      <c r="AW210" s="26">
        <v>0.01</v>
      </c>
      <c r="AX210" s="26">
        <v>0.02</v>
      </c>
      <c r="AY210" s="26">
        <v>0</v>
      </c>
      <c r="AZ210" s="26">
        <v>0.01</v>
      </c>
      <c r="BA210" s="26">
        <v>0.01</v>
      </c>
      <c r="BB210" s="26">
        <v>0.01</v>
      </c>
      <c r="BC210" s="26">
        <v>0</v>
      </c>
      <c r="BD210" s="26">
        <v>0</v>
      </c>
      <c r="BE210" s="26">
        <v>0</v>
      </c>
      <c r="BF210" s="26">
        <v>0</v>
      </c>
      <c r="BG210" s="26">
        <v>0</v>
      </c>
      <c r="BH210" s="26">
        <v>0</v>
      </c>
      <c r="BI210" s="26">
        <v>0</v>
      </c>
      <c r="BJ210" s="26">
        <v>0</v>
      </c>
      <c r="BK210" s="26">
        <v>0</v>
      </c>
      <c r="BL210" s="26">
        <v>0</v>
      </c>
      <c r="BM210" s="26">
        <v>0</v>
      </c>
      <c r="BN210" s="26">
        <v>0</v>
      </c>
      <c r="BO210" s="26">
        <v>0</v>
      </c>
      <c r="BP210" s="26">
        <v>0</v>
      </c>
      <c r="BQ210" s="26">
        <v>0</v>
      </c>
      <c r="BR210" s="26">
        <v>0</v>
      </c>
      <c r="BS210" s="26">
        <v>0.01</v>
      </c>
      <c r="BT210" s="26">
        <v>0</v>
      </c>
      <c r="BU210" s="26">
        <v>0</v>
      </c>
      <c r="BV210" s="26">
        <v>0.01</v>
      </c>
      <c r="BW210" s="26">
        <v>0</v>
      </c>
      <c r="BX210" s="26">
        <v>0</v>
      </c>
      <c r="BY210" s="26">
        <v>0</v>
      </c>
      <c r="BZ210" s="26">
        <v>0</v>
      </c>
      <c r="CA210" s="26">
        <v>0</v>
      </c>
      <c r="CB210" s="26">
        <v>192.61</v>
      </c>
      <c r="CC210" s="27"/>
      <c r="CD210" s="27"/>
      <c r="CE210" s="26">
        <v>94.5</v>
      </c>
      <c r="CG210" s="26">
        <v>3.95</v>
      </c>
      <c r="CH210" s="26">
        <v>3.95</v>
      </c>
      <c r="CI210" s="26">
        <v>3.95</v>
      </c>
      <c r="CJ210" s="26">
        <v>454.5</v>
      </c>
      <c r="CK210" s="26">
        <v>172.98</v>
      </c>
      <c r="CL210" s="26">
        <v>313.74</v>
      </c>
      <c r="CM210" s="26">
        <v>41.94</v>
      </c>
      <c r="CN210" s="26">
        <v>24.93</v>
      </c>
      <c r="CO210" s="26">
        <v>33.44</v>
      </c>
      <c r="CP210" s="26">
        <v>9</v>
      </c>
      <c r="CQ210" s="26">
        <v>0</v>
      </c>
    </row>
    <row r="211" spans="1:95" s="26" customFormat="1" ht="31.5" x14ac:dyDescent="0.25">
      <c r="A211" s="23" t="str">
        <f>"4/2"</f>
        <v>4/2</v>
      </c>
      <c r="B211" s="24" t="s">
        <v>141</v>
      </c>
      <c r="C211" s="42" t="str">
        <f>"180"</f>
        <v>180</v>
      </c>
      <c r="D211" s="25">
        <v>1.2</v>
      </c>
      <c r="E211" s="25">
        <v>5.86</v>
      </c>
      <c r="F211" s="25">
        <v>2.0099999999999998</v>
      </c>
      <c r="G211" s="25">
        <v>2.2799999999999998</v>
      </c>
      <c r="H211" s="25">
        <v>9.5299999999999994</v>
      </c>
      <c r="I211" s="51">
        <v>57.6051912</v>
      </c>
      <c r="J211" s="25">
        <v>0.28000000000000003</v>
      </c>
      <c r="K211" s="25">
        <v>1.4</v>
      </c>
      <c r="L211" s="25">
        <v>0</v>
      </c>
      <c r="M211" s="25">
        <v>0</v>
      </c>
      <c r="N211" s="25">
        <v>6.01</v>
      </c>
      <c r="O211" s="25">
        <v>2.04</v>
      </c>
      <c r="P211" s="25">
        <v>1.48</v>
      </c>
      <c r="Q211" s="25">
        <v>0</v>
      </c>
      <c r="R211" s="25">
        <v>0</v>
      </c>
      <c r="S211" s="25">
        <v>0.19</v>
      </c>
      <c r="T211" s="25">
        <v>1.38</v>
      </c>
      <c r="U211" s="25">
        <v>260.45999999999998</v>
      </c>
      <c r="V211" s="25">
        <v>223.47</v>
      </c>
      <c r="W211" s="25">
        <v>22.86</v>
      </c>
      <c r="X211" s="25">
        <v>14.72</v>
      </c>
      <c r="Y211" s="25">
        <v>30.73</v>
      </c>
      <c r="Z211" s="25">
        <v>0.7</v>
      </c>
      <c r="AA211" s="25">
        <v>0</v>
      </c>
      <c r="AB211" s="25">
        <v>729.22</v>
      </c>
      <c r="AC211" s="25">
        <v>151.91999999999999</v>
      </c>
      <c r="AD211" s="25">
        <v>1.07</v>
      </c>
      <c r="AE211" s="25">
        <v>0.03</v>
      </c>
      <c r="AF211" s="25">
        <v>0.03</v>
      </c>
      <c r="AG211" s="25">
        <v>0.38</v>
      </c>
      <c r="AH211" s="25">
        <v>0.68</v>
      </c>
      <c r="AI211" s="25">
        <v>5.72</v>
      </c>
      <c r="AJ211" s="26">
        <v>0</v>
      </c>
      <c r="AK211" s="26">
        <v>28.5</v>
      </c>
      <c r="AL211" s="26">
        <v>30.8</v>
      </c>
      <c r="AM211" s="26">
        <v>36.549999999999997</v>
      </c>
      <c r="AN211" s="26">
        <v>43.86</v>
      </c>
      <c r="AO211" s="26">
        <v>10.36</v>
      </c>
      <c r="AP211" s="26">
        <v>28.02</v>
      </c>
      <c r="AQ211" s="26">
        <v>8.1199999999999992</v>
      </c>
      <c r="AR211" s="26">
        <v>27.41</v>
      </c>
      <c r="AS211" s="26">
        <v>31.54</v>
      </c>
      <c r="AT211" s="26">
        <v>55.71</v>
      </c>
      <c r="AU211" s="26">
        <v>130.69</v>
      </c>
      <c r="AV211" s="26">
        <v>10.44</v>
      </c>
      <c r="AW211" s="26">
        <v>24.17</v>
      </c>
      <c r="AX211" s="26">
        <v>157.1</v>
      </c>
      <c r="AY211" s="26">
        <v>0</v>
      </c>
      <c r="AZ211" s="26">
        <v>26.8</v>
      </c>
      <c r="BA211" s="26">
        <v>30.93</v>
      </c>
      <c r="BB211" s="26">
        <v>25.59</v>
      </c>
      <c r="BC211" s="26">
        <v>9.34</v>
      </c>
      <c r="BD211" s="26">
        <v>0</v>
      </c>
      <c r="BE211" s="26">
        <v>0</v>
      </c>
      <c r="BF211" s="26">
        <v>0</v>
      </c>
      <c r="BG211" s="26">
        <v>0</v>
      </c>
      <c r="BH211" s="26">
        <v>0</v>
      </c>
      <c r="BI211" s="26">
        <v>0</v>
      </c>
      <c r="BJ211" s="26">
        <v>0</v>
      </c>
      <c r="BK211" s="26">
        <v>0.13</v>
      </c>
      <c r="BL211" s="26">
        <v>0</v>
      </c>
      <c r="BM211" s="26">
        <v>0.08</v>
      </c>
      <c r="BN211" s="26">
        <v>0.01</v>
      </c>
      <c r="BO211" s="26">
        <v>0.01</v>
      </c>
      <c r="BP211" s="26">
        <v>0</v>
      </c>
      <c r="BQ211" s="26">
        <v>0</v>
      </c>
      <c r="BR211" s="26">
        <v>0</v>
      </c>
      <c r="BS211" s="26">
        <v>0.47</v>
      </c>
      <c r="BT211" s="26">
        <v>0</v>
      </c>
      <c r="BU211" s="26">
        <v>0</v>
      </c>
      <c r="BV211" s="26">
        <v>1.29</v>
      </c>
      <c r="BW211" s="26">
        <v>0</v>
      </c>
      <c r="BX211" s="26">
        <v>0</v>
      </c>
      <c r="BY211" s="26">
        <v>0</v>
      </c>
      <c r="BZ211" s="26">
        <v>0</v>
      </c>
      <c r="CA211" s="26">
        <v>0</v>
      </c>
      <c r="CB211" s="26">
        <v>207.15</v>
      </c>
      <c r="CC211" s="27"/>
      <c r="CD211" s="27"/>
      <c r="CE211" s="26">
        <v>121.54</v>
      </c>
      <c r="CG211" s="26">
        <v>6.56</v>
      </c>
      <c r="CH211" s="26">
        <v>3.58</v>
      </c>
      <c r="CI211" s="26">
        <v>5.07</v>
      </c>
      <c r="CJ211" s="26">
        <v>120.78</v>
      </c>
      <c r="CK211" s="26">
        <v>37.58</v>
      </c>
      <c r="CL211" s="26">
        <v>79.180000000000007</v>
      </c>
      <c r="CM211" s="26">
        <v>1.51</v>
      </c>
      <c r="CN211" s="26">
        <v>0.85</v>
      </c>
      <c r="CO211" s="26">
        <v>1.18</v>
      </c>
      <c r="CP211" s="26">
        <v>1.8</v>
      </c>
      <c r="CQ211" s="26">
        <v>0.63</v>
      </c>
    </row>
    <row r="212" spans="1:95" s="13" customFormat="1" ht="26.25" customHeight="1" x14ac:dyDescent="0.25">
      <c r="A212" s="19" t="str">
        <f>"3/8"</f>
        <v>3/8</v>
      </c>
      <c r="B212" s="20" t="s">
        <v>149</v>
      </c>
      <c r="C212" s="43" t="s">
        <v>171</v>
      </c>
      <c r="D212" s="21">
        <v>14.15</v>
      </c>
      <c r="E212" s="21">
        <v>13.39</v>
      </c>
      <c r="F212" s="21">
        <v>14.09</v>
      </c>
      <c r="G212" s="21">
        <v>5.88</v>
      </c>
      <c r="H212" s="21">
        <v>19.68</v>
      </c>
      <c r="I212" s="52">
        <v>260.24866650000001</v>
      </c>
      <c r="J212" s="21">
        <v>5.9</v>
      </c>
      <c r="K212" s="21">
        <v>3.51</v>
      </c>
      <c r="L212" s="21">
        <v>0</v>
      </c>
      <c r="M212" s="21">
        <v>0</v>
      </c>
      <c r="N212" s="21">
        <v>2.46</v>
      </c>
      <c r="O212" s="21">
        <v>15.37</v>
      </c>
      <c r="P212" s="21">
        <v>1.85</v>
      </c>
      <c r="Q212" s="21">
        <v>0</v>
      </c>
      <c r="R212" s="21">
        <v>0</v>
      </c>
      <c r="S212" s="21">
        <v>0.26</v>
      </c>
      <c r="T212" s="21">
        <v>2.4900000000000002</v>
      </c>
      <c r="U212" s="21">
        <v>227.23</v>
      </c>
      <c r="V212" s="21">
        <v>767.68</v>
      </c>
      <c r="W212" s="21">
        <v>20.55</v>
      </c>
      <c r="X212" s="21">
        <v>36.450000000000003</v>
      </c>
      <c r="Y212" s="21">
        <v>167.33</v>
      </c>
      <c r="Z212" s="21">
        <v>2.4700000000000002</v>
      </c>
      <c r="AA212" s="21">
        <v>0</v>
      </c>
      <c r="AB212" s="21">
        <v>18</v>
      </c>
      <c r="AC212" s="21">
        <v>3.38</v>
      </c>
      <c r="AD212" s="21">
        <v>2.81</v>
      </c>
      <c r="AE212" s="21">
        <v>0.13</v>
      </c>
      <c r="AF212" s="21">
        <v>0.13</v>
      </c>
      <c r="AG212" s="21">
        <v>3.36</v>
      </c>
      <c r="AH212" s="21">
        <v>8.01</v>
      </c>
      <c r="AI212" s="21">
        <v>9.61</v>
      </c>
      <c r="AJ212" s="13">
        <v>0</v>
      </c>
      <c r="AK212" s="13">
        <v>684.9</v>
      </c>
      <c r="AL212" s="13">
        <v>539.80999999999995</v>
      </c>
      <c r="AM212" s="13">
        <v>993.17</v>
      </c>
      <c r="AN212" s="13">
        <v>1710.56</v>
      </c>
      <c r="AO212" s="13">
        <v>293.68</v>
      </c>
      <c r="AP212" s="13">
        <v>553.16999999999996</v>
      </c>
      <c r="AQ212" s="13">
        <v>154.75</v>
      </c>
      <c r="AR212" s="13">
        <v>549.13</v>
      </c>
      <c r="AS212" s="13">
        <v>752.24</v>
      </c>
      <c r="AT212" s="13">
        <v>832.77</v>
      </c>
      <c r="AU212" s="13">
        <v>1200.73</v>
      </c>
      <c r="AV212" s="13">
        <v>466.53</v>
      </c>
      <c r="AW212" s="13">
        <v>639.48</v>
      </c>
      <c r="AX212" s="13">
        <v>2187.69</v>
      </c>
      <c r="AY212" s="13">
        <v>184.5</v>
      </c>
      <c r="AZ212" s="13">
        <v>467.52</v>
      </c>
      <c r="BA212" s="13">
        <v>524.79</v>
      </c>
      <c r="BB212" s="13">
        <v>450.34</v>
      </c>
      <c r="BC212" s="13">
        <v>178.52</v>
      </c>
      <c r="BD212" s="13">
        <v>0</v>
      </c>
      <c r="BE212" s="13">
        <v>0</v>
      </c>
      <c r="BF212" s="13">
        <v>0</v>
      </c>
      <c r="BG212" s="13">
        <v>0</v>
      </c>
      <c r="BH212" s="13">
        <v>0</v>
      </c>
      <c r="BI212" s="13">
        <v>0</v>
      </c>
      <c r="BJ212" s="13">
        <v>0</v>
      </c>
      <c r="BK212" s="13">
        <v>0.37</v>
      </c>
      <c r="BL212" s="13">
        <v>0</v>
      </c>
      <c r="BM212" s="13">
        <v>0.21</v>
      </c>
      <c r="BN212" s="13">
        <v>0.01</v>
      </c>
      <c r="BO212" s="13">
        <v>0.03</v>
      </c>
      <c r="BP212" s="13">
        <v>0</v>
      </c>
      <c r="BQ212" s="13">
        <v>0</v>
      </c>
      <c r="BR212" s="13">
        <v>0</v>
      </c>
      <c r="BS212" s="13">
        <v>1.29</v>
      </c>
      <c r="BT212" s="13">
        <v>0</v>
      </c>
      <c r="BU212" s="13">
        <v>0</v>
      </c>
      <c r="BV212" s="13">
        <v>3.29</v>
      </c>
      <c r="BW212" s="13">
        <v>0</v>
      </c>
      <c r="BX212" s="13">
        <v>0</v>
      </c>
      <c r="BY212" s="13">
        <v>0</v>
      </c>
      <c r="BZ212" s="13">
        <v>0</v>
      </c>
      <c r="CA212" s="13">
        <v>0</v>
      </c>
      <c r="CB212" s="13">
        <v>193.03</v>
      </c>
      <c r="CC212" s="22"/>
      <c r="CD212" s="22"/>
      <c r="CE212" s="13">
        <v>3</v>
      </c>
      <c r="CG212" s="13">
        <v>20.260000000000002</v>
      </c>
      <c r="CH212" s="13">
        <v>14.15</v>
      </c>
      <c r="CI212" s="13">
        <v>17.2</v>
      </c>
      <c r="CJ212" s="13">
        <v>1980.1</v>
      </c>
      <c r="CK212" s="13">
        <v>1312.55</v>
      </c>
      <c r="CL212" s="13">
        <v>1646.33</v>
      </c>
      <c r="CM212" s="13">
        <v>31.21</v>
      </c>
      <c r="CN212" s="13">
        <v>12.68</v>
      </c>
      <c r="CO212" s="13">
        <v>21.95</v>
      </c>
      <c r="CP212" s="13">
        <v>0</v>
      </c>
      <c r="CQ212" s="13">
        <v>0.45</v>
      </c>
    </row>
    <row r="213" spans="1:95" s="14" customFormat="1" x14ac:dyDescent="0.25">
      <c r="A213" s="28"/>
      <c r="B213" s="29" t="s">
        <v>156</v>
      </c>
      <c r="C213" s="44">
        <v>580</v>
      </c>
      <c r="D213" s="30">
        <f>SUM(D208:D212)</f>
        <v>18.91</v>
      </c>
      <c r="E213" s="30">
        <f t="shared" ref="E213:AI213" si="28">SUM(E208:E212)</f>
        <v>19.25</v>
      </c>
      <c r="F213" s="30">
        <f t="shared" si="28"/>
        <v>16.52</v>
      </c>
      <c r="G213" s="30">
        <f t="shared" si="28"/>
        <v>8.58</v>
      </c>
      <c r="H213" s="30">
        <f t="shared" si="28"/>
        <v>67.789999999999992</v>
      </c>
      <c r="I213" s="53">
        <f t="shared" si="28"/>
        <v>480.1490857</v>
      </c>
      <c r="J213" s="30">
        <f t="shared" si="28"/>
        <v>6.24</v>
      </c>
      <c r="K213" s="30">
        <f t="shared" si="28"/>
        <v>4.91</v>
      </c>
      <c r="L213" s="30">
        <f t="shared" si="28"/>
        <v>0</v>
      </c>
      <c r="M213" s="30">
        <f t="shared" si="28"/>
        <v>0</v>
      </c>
      <c r="N213" s="30">
        <f t="shared" si="28"/>
        <v>26.200000000000003</v>
      </c>
      <c r="O213" s="30">
        <f t="shared" si="28"/>
        <v>33.479999999999997</v>
      </c>
      <c r="P213" s="30">
        <f t="shared" si="28"/>
        <v>8.11</v>
      </c>
      <c r="Q213" s="30">
        <f t="shared" si="28"/>
        <v>0</v>
      </c>
      <c r="R213" s="30">
        <f t="shared" si="28"/>
        <v>0</v>
      </c>
      <c r="S213" s="30">
        <f t="shared" si="28"/>
        <v>0.92</v>
      </c>
      <c r="T213" s="30">
        <f t="shared" si="28"/>
        <v>5.46</v>
      </c>
      <c r="U213" s="30">
        <f t="shared" si="28"/>
        <v>612.80999999999995</v>
      </c>
      <c r="V213" s="30">
        <f t="shared" si="28"/>
        <v>1346.3899999999999</v>
      </c>
      <c r="W213" s="30">
        <f t="shared" si="28"/>
        <v>78.61</v>
      </c>
      <c r="X213" s="30">
        <f t="shared" si="28"/>
        <v>78.53</v>
      </c>
      <c r="Y213" s="30">
        <f t="shared" si="28"/>
        <v>254.10000000000002</v>
      </c>
      <c r="Z213" s="30">
        <f t="shared" si="28"/>
        <v>4.5299999999999994</v>
      </c>
      <c r="AA213" s="30">
        <f t="shared" si="28"/>
        <v>0</v>
      </c>
      <c r="AB213" s="30">
        <f t="shared" si="28"/>
        <v>1315.22</v>
      </c>
      <c r="AC213" s="30">
        <f t="shared" si="28"/>
        <v>260.44</v>
      </c>
      <c r="AD213" s="30">
        <f t="shared" si="28"/>
        <v>5.15</v>
      </c>
      <c r="AE213" s="30">
        <f t="shared" si="28"/>
        <v>0.22</v>
      </c>
      <c r="AF213" s="30">
        <f t="shared" si="28"/>
        <v>0.21000000000000002</v>
      </c>
      <c r="AG213" s="30">
        <f t="shared" si="28"/>
        <v>4.34</v>
      </c>
      <c r="AH213" s="30">
        <f t="shared" si="28"/>
        <v>9.7899999999999991</v>
      </c>
      <c r="AI213" s="30">
        <f t="shared" si="28"/>
        <v>15.62</v>
      </c>
      <c r="AJ213" s="14">
        <v>0</v>
      </c>
      <c r="AK213" s="14">
        <v>841.66</v>
      </c>
      <c r="AL213" s="14">
        <v>686.68</v>
      </c>
      <c r="AM213" s="14">
        <v>1216.93</v>
      </c>
      <c r="AN213" s="14">
        <v>1832.79</v>
      </c>
      <c r="AO213" s="14">
        <v>342.65</v>
      </c>
      <c r="AP213" s="14">
        <v>660.82</v>
      </c>
      <c r="AQ213" s="14">
        <v>194.02</v>
      </c>
      <c r="AR213" s="14">
        <v>723.14</v>
      </c>
      <c r="AS213" s="14">
        <v>888.09</v>
      </c>
      <c r="AT213" s="14">
        <v>1009.33</v>
      </c>
      <c r="AU213" s="14">
        <v>1475.95</v>
      </c>
      <c r="AV213" s="14">
        <v>528.91</v>
      </c>
      <c r="AW213" s="14">
        <v>773.67</v>
      </c>
      <c r="AX213" s="14">
        <v>3058.21</v>
      </c>
      <c r="AY213" s="14">
        <v>184.5</v>
      </c>
      <c r="AZ213" s="14">
        <v>730.39</v>
      </c>
      <c r="BA213" s="14">
        <v>670.83</v>
      </c>
      <c r="BB213" s="14">
        <v>549.69000000000005</v>
      </c>
      <c r="BC213" s="14">
        <v>243.79</v>
      </c>
      <c r="BD213" s="14">
        <v>0</v>
      </c>
      <c r="BE213" s="14">
        <v>0</v>
      </c>
      <c r="BF213" s="14">
        <v>0</v>
      </c>
      <c r="BG213" s="14">
        <v>0</v>
      </c>
      <c r="BH213" s="14">
        <v>0</v>
      </c>
      <c r="BI213" s="14">
        <v>0</v>
      </c>
      <c r="BJ213" s="14">
        <v>0</v>
      </c>
      <c r="BK213" s="14">
        <v>0.54</v>
      </c>
      <c r="BL213" s="14">
        <v>0</v>
      </c>
      <c r="BM213" s="14">
        <v>0.28999999999999998</v>
      </c>
      <c r="BN213" s="14">
        <v>0.02</v>
      </c>
      <c r="BO213" s="14">
        <v>0.05</v>
      </c>
      <c r="BP213" s="14">
        <v>0</v>
      </c>
      <c r="BQ213" s="14">
        <v>0</v>
      </c>
      <c r="BR213" s="14">
        <v>0.01</v>
      </c>
      <c r="BS213" s="14">
        <v>1.81</v>
      </c>
      <c r="BT213" s="14">
        <v>0</v>
      </c>
      <c r="BU213" s="14">
        <v>0</v>
      </c>
      <c r="BV213" s="14">
        <v>4.7300000000000004</v>
      </c>
      <c r="BW213" s="14">
        <v>0.02</v>
      </c>
      <c r="BX213" s="14">
        <v>0</v>
      </c>
      <c r="BY213" s="14">
        <v>0</v>
      </c>
      <c r="BZ213" s="14">
        <v>0</v>
      </c>
      <c r="CA213" s="14">
        <v>0</v>
      </c>
      <c r="CB213" s="14">
        <v>610.01</v>
      </c>
      <c r="CC213" s="11"/>
      <c r="CD213" s="11" t="e">
        <f>$I$213/#REF!*100</f>
        <v>#REF!</v>
      </c>
      <c r="CE213" s="14">
        <v>219.2</v>
      </c>
      <c r="CG213" s="14">
        <v>31.77</v>
      </c>
      <c r="CH213" s="14">
        <v>22.68</v>
      </c>
      <c r="CI213" s="14">
        <v>27.23</v>
      </c>
      <c r="CJ213" s="14">
        <v>3125.38</v>
      </c>
      <c r="CK213" s="14">
        <v>1742.71</v>
      </c>
      <c r="CL213" s="14">
        <v>2434.0500000000002</v>
      </c>
      <c r="CM213" s="14">
        <v>79.599999999999994</v>
      </c>
      <c r="CN213" s="14">
        <v>43.08</v>
      </c>
      <c r="CO213" s="14">
        <v>61.34</v>
      </c>
      <c r="CP213" s="14">
        <v>10.8</v>
      </c>
      <c r="CQ213" s="14">
        <v>1.08</v>
      </c>
    </row>
    <row r="214" spans="1:95" x14ac:dyDescent="0.25">
      <c r="B214" s="4" t="s">
        <v>116</v>
      </c>
    </row>
    <row r="215" spans="1:95" s="26" customFormat="1" x14ac:dyDescent="0.25">
      <c r="A215" s="23" t="str">
        <f>"27/10"</f>
        <v>27/10</v>
      </c>
      <c r="B215" s="24" t="s">
        <v>107</v>
      </c>
      <c r="C215" s="42" t="s">
        <v>168</v>
      </c>
      <c r="D215" s="25">
        <v>0.18</v>
      </c>
      <c r="E215" s="25">
        <v>0</v>
      </c>
      <c r="F215" s="25">
        <v>0.04</v>
      </c>
      <c r="G215" s="25">
        <v>0.04</v>
      </c>
      <c r="H215" s="25">
        <v>8.93</v>
      </c>
      <c r="I215" s="51">
        <v>34.881569999999996</v>
      </c>
      <c r="J215" s="25">
        <v>0</v>
      </c>
      <c r="K215" s="25">
        <v>0</v>
      </c>
      <c r="L215" s="25">
        <v>0</v>
      </c>
      <c r="M215" s="25">
        <v>0</v>
      </c>
      <c r="N215" s="25">
        <v>8.84</v>
      </c>
      <c r="O215" s="25">
        <v>0</v>
      </c>
      <c r="P215" s="25">
        <v>0.09</v>
      </c>
      <c r="Q215" s="25">
        <v>0</v>
      </c>
      <c r="R215" s="25">
        <v>0</v>
      </c>
      <c r="S215" s="25">
        <v>0</v>
      </c>
      <c r="T215" s="25">
        <v>0.06</v>
      </c>
      <c r="U215" s="25">
        <v>0.09</v>
      </c>
      <c r="V215" s="25">
        <v>0.27</v>
      </c>
      <c r="W215" s="25">
        <v>0.26</v>
      </c>
      <c r="X215" s="25">
        <v>0</v>
      </c>
      <c r="Y215" s="25">
        <v>0</v>
      </c>
      <c r="Z215" s="25">
        <v>0.03</v>
      </c>
      <c r="AA215" s="25">
        <v>0</v>
      </c>
      <c r="AB215" s="25">
        <v>0</v>
      </c>
      <c r="AC215" s="25">
        <v>0</v>
      </c>
      <c r="AD215" s="25">
        <v>0</v>
      </c>
      <c r="AE215" s="25">
        <v>0</v>
      </c>
      <c r="AF215" s="25">
        <v>0</v>
      </c>
      <c r="AG215" s="25">
        <v>0</v>
      </c>
      <c r="AH215" s="25">
        <v>0</v>
      </c>
      <c r="AI215" s="25">
        <v>0</v>
      </c>
      <c r="AJ215" s="26">
        <v>0</v>
      </c>
      <c r="AK215" s="26">
        <v>0</v>
      </c>
      <c r="AL215" s="26">
        <v>0</v>
      </c>
      <c r="AM215" s="26">
        <v>0</v>
      </c>
      <c r="AN215" s="26">
        <v>0</v>
      </c>
      <c r="AO215" s="26">
        <v>0</v>
      </c>
      <c r="AP215" s="26">
        <v>0</v>
      </c>
      <c r="AQ215" s="26">
        <v>0</v>
      </c>
      <c r="AR215" s="26">
        <v>0</v>
      </c>
      <c r="AS215" s="26">
        <v>0</v>
      </c>
      <c r="AT215" s="26">
        <v>0</v>
      </c>
      <c r="AU215" s="26">
        <v>0</v>
      </c>
      <c r="AV215" s="26">
        <v>0</v>
      </c>
      <c r="AW215" s="26">
        <v>0</v>
      </c>
      <c r="AX215" s="26">
        <v>0</v>
      </c>
      <c r="AY215" s="26">
        <v>0</v>
      </c>
      <c r="AZ215" s="26">
        <v>0</v>
      </c>
      <c r="BA215" s="26">
        <v>0</v>
      </c>
      <c r="BB215" s="26">
        <v>0</v>
      </c>
      <c r="BC215" s="26">
        <v>0</v>
      </c>
      <c r="BD215" s="26">
        <v>0</v>
      </c>
      <c r="BE215" s="26">
        <v>0</v>
      </c>
      <c r="BF215" s="26">
        <v>0</v>
      </c>
      <c r="BG215" s="26">
        <v>0</v>
      </c>
      <c r="BH215" s="26">
        <v>0</v>
      </c>
      <c r="BI215" s="26">
        <v>0</v>
      </c>
      <c r="BJ215" s="26">
        <v>0</v>
      </c>
      <c r="BK215" s="26">
        <v>0</v>
      </c>
      <c r="BL215" s="26">
        <v>0</v>
      </c>
      <c r="BM215" s="26">
        <v>0</v>
      </c>
      <c r="BN215" s="26">
        <v>0</v>
      </c>
      <c r="BO215" s="26">
        <v>0</v>
      </c>
      <c r="BP215" s="26">
        <v>0</v>
      </c>
      <c r="BQ215" s="26">
        <v>0</v>
      </c>
      <c r="BR215" s="26">
        <v>0</v>
      </c>
      <c r="BS215" s="26">
        <v>0</v>
      </c>
      <c r="BT215" s="26">
        <v>0</v>
      </c>
      <c r="BU215" s="26">
        <v>0</v>
      </c>
      <c r="BV215" s="26">
        <v>0</v>
      </c>
      <c r="BW215" s="26">
        <v>0</v>
      </c>
      <c r="BX215" s="26">
        <v>0</v>
      </c>
      <c r="BY215" s="26">
        <v>0</v>
      </c>
      <c r="BZ215" s="26">
        <v>0</v>
      </c>
      <c r="CA215" s="26">
        <v>0</v>
      </c>
      <c r="CB215" s="26">
        <v>180.09</v>
      </c>
      <c r="CC215" s="27"/>
      <c r="CD215" s="27"/>
      <c r="CE215" s="26">
        <v>0</v>
      </c>
      <c r="CG215" s="26">
        <v>3.14</v>
      </c>
      <c r="CH215" s="26">
        <v>3.14</v>
      </c>
      <c r="CI215" s="26">
        <v>3.14</v>
      </c>
      <c r="CJ215" s="26">
        <v>363.75</v>
      </c>
      <c r="CK215" s="26">
        <v>138</v>
      </c>
      <c r="CL215" s="26">
        <v>250.88</v>
      </c>
      <c r="CM215" s="26">
        <v>33.32</v>
      </c>
      <c r="CN215" s="26">
        <v>19.82</v>
      </c>
      <c r="CO215" s="26">
        <v>26.57</v>
      </c>
      <c r="CP215" s="26">
        <v>9</v>
      </c>
      <c r="CQ215" s="26">
        <v>0</v>
      </c>
    </row>
    <row r="216" spans="1:95" s="26" customFormat="1" x14ac:dyDescent="0.25">
      <c r="A216" s="23" t="str">
        <f>"2/6"</f>
        <v>2/6</v>
      </c>
      <c r="B216" s="24" t="s">
        <v>119</v>
      </c>
      <c r="C216" s="42" t="str">
        <f>"120"</f>
        <v>120</v>
      </c>
      <c r="D216" s="25">
        <v>12.52</v>
      </c>
      <c r="E216" s="25">
        <v>13.32</v>
      </c>
      <c r="F216" s="25">
        <v>17.09</v>
      </c>
      <c r="G216" s="25">
        <v>0</v>
      </c>
      <c r="H216" s="25">
        <v>2.31</v>
      </c>
      <c r="I216" s="51">
        <v>212.77115087999999</v>
      </c>
      <c r="J216" s="25">
        <v>8.35</v>
      </c>
      <c r="K216" s="25">
        <v>0.23</v>
      </c>
      <c r="L216" s="25">
        <v>0</v>
      </c>
      <c r="M216" s="25">
        <v>0</v>
      </c>
      <c r="N216" s="25">
        <v>2.31</v>
      </c>
      <c r="O216" s="25">
        <v>0</v>
      </c>
      <c r="P216" s="25">
        <v>0</v>
      </c>
      <c r="Q216" s="25">
        <v>0</v>
      </c>
      <c r="R216" s="25">
        <v>0</v>
      </c>
      <c r="S216" s="25">
        <v>0.04</v>
      </c>
      <c r="T216" s="25">
        <v>1.96</v>
      </c>
      <c r="U216" s="25">
        <v>380.45</v>
      </c>
      <c r="V216" s="25">
        <v>167.3</v>
      </c>
      <c r="W216" s="25">
        <v>88.6</v>
      </c>
      <c r="X216" s="25">
        <v>14.52</v>
      </c>
      <c r="Y216" s="25">
        <v>191.63</v>
      </c>
      <c r="Z216" s="25">
        <v>2.15</v>
      </c>
      <c r="AA216" s="25">
        <v>173.09</v>
      </c>
      <c r="AB216" s="25">
        <v>73.73</v>
      </c>
      <c r="AC216" s="25">
        <v>303.95999999999998</v>
      </c>
      <c r="AD216" s="25">
        <v>0.68</v>
      </c>
      <c r="AE216" s="25">
        <v>0.06</v>
      </c>
      <c r="AF216" s="25">
        <v>0.39</v>
      </c>
      <c r="AG216" s="25">
        <v>0.19</v>
      </c>
      <c r="AH216" s="25">
        <v>3.76</v>
      </c>
      <c r="AI216" s="25">
        <v>0.19</v>
      </c>
      <c r="AJ216" s="26">
        <v>0</v>
      </c>
      <c r="AK216" s="26">
        <v>700.73</v>
      </c>
      <c r="AL216" s="26">
        <v>542.71</v>
      </c>
      <c r="AM216" s="26">
        <v>982.87</v>
      </c>
      <c r="AN216" s="26">
        <v>819.23</v>
      </c>
      <c r="AO216" s="26">
        <v>384.27</v>
      </c>
      <c r="AP216" s="26">
        <v>555.02</v>
      </c>
      <c r="AQ216" s="26">
        <v>188.26</v>
      </c>
      <c r="AR216" s="26">
        <v>592.44000000000005</v>
      </c>
      <c r="AS216" s="26">
        <v>644.20000000000005</v>
      </c>
      <c r="AT216" s="26">
        <v>712.71</v>
      </c>
      <c r="AU216" s="26">
        <v>1114.58</v>
      </c>
      <c r="AV216" s="26">
        <v>310.20999999999998</v>
      </c>
      <c r="AW216" s="26">
        <v>377.73</v>
      </c>
      <c r="AX216" s="26">
        <v>1613.73</v>
      </c>
      <c r="AY216" s="26">
        <v>12.63</v>
      </c>
      <c r="AZ216" s="26">
        <v>362.01</v>
      </c>
      <c r="BA216" s="26">
        <v>842.67</v>
      </c>
      <c r="BB216" s="26">
        <v>433.62</v>
      </c>
      <c r="BC216" s="26">
        <v>265.37</v>
      </c>
      <c r="BD216" s="26">
        <v>0.24</v>
      </c>
      <c r="BE216" s="26">
        <v>0.11</v>
      </c>
      <c r="BF216" s="26">
        <v>0.06</v>
      </c>
      <c r="BG216" s="26">
        <v>0.14000000000000001</v>
      </c>
      <c r="BH216" s="26">
        <v>0.16</v>
      </c>
      <c r="BI216" s="26">
        <v>0.72</v>
      </c>
      <c r="BJ216" s="26">
        <v>0</v>
      </c>
      <c r="BK216" s="26">
        <v>2.0099999999999998</v>
      </c>
      <c r="BL216" s="26">
        <v>0</v>
      </c>
      <c r="BM216" s="26">
        <v>0.62</v>
      </c>
      <c r="BN216" s="26">
        <v>0</v>
      </c>
      <c r="BO216" s="26">
        <v>0</v>
      </c>
      <c r="BP216" s="26">
        <v>0</v>
      </c>
      <c r="BQ216" s="26">
        <v>0.14000000000000001</v>
      </c>
      <c r="BR216" s="26">
        <v>0.21</v>
      </c>
      <c r="BS216" s="26">
        <v>1.64</v>
      </c>
      <c r="BT216" s="26">
        <v>0</v>
      </c>
      <c r="BU216" s="26">
        <v>0</v>
      </c>
      <c r="BV216" s="26">
        <v>0.09</v>
      </c>
      <c r="BW216" s="26">
        <v>0.01</v>
      </c>
      <c r="BX216" s="26">
        <v>0</v>
      </c>
      <c r="BY216" s="26">
        <v>0</v>
      </c>
      <c r="BZ216" s="26">
        <v>0</v>
      </c>
      <c r="CA216" s="26">
        <v>0</v>
      </c>
      <c r="CB216" s="26">
        <v>105.76</v>
      </c>
      <c r="CC216" s="27"/>
      <c r="CD216" s="27"/>
      <c r="CE216" s="26">
        <v>185.38</v>
      </c>
      <c r="CG216" s="26">
        <v>40.78</v>
      </c>
      <c r="CH216" s="26">
        <v>25.8</v>
      </c>
      <c r="CI216" s="26">
        <v>33.29</v>
      </c>
      <c r="CJ216" s="26">
        <v>174.17</v>
      </c>
      <c r="CK216" s="26">
        <v>64.67</v>
      </c>
      <c r="CL216" s="26">
        <v>119.42</v>
      </c>
      <c r="CM216" s="26">
        <v>11.9</v>
      </c>
      <c r="CN216" s="26">
        <v>6.5</v>
      </c>
      <c r="CO216" s="26">
        <v>9.1999999999999993</v>
      </c>
      <c r="CP216" s="26">
        <v>0</v>
      </c>
      <c r="CQ216" s="26">
        <v>0.6</v>
      </c>
    </row>
    <row r="217" spans="1:95" s="13" customFormat="1" x14ac:dyDescent="0.25">
      <c r="A217" s="19" t="str">
        <f>"7/12"</f>
        <v>7/12</v>
      </c>
      <c r="B217" s="20" t="s">
        <v>150</v>
      </c>
      <c r="C217" s="43" t="str">
        <f>"70"</f>
        <v>70</v>
      </c>
      <c r="D217" s="21">
        <v>5.64</v>
      </c>
      <c r="E217" s="21">
        <v>0.62</v>
      </c>
      <c r="F217" s="21">
        <v>2.52</v>
      </c>
      <c r="G217" s="21">
        <v>2.4300000000000002</v>
      </c>
      <c r="H217" s="21">
        <v>50.59</v>
      </c>
      <c r="I217" s="52">
        <v>243.51469037466666</v>
      </c>
      <c r="J217" s="21">
        <v>0.43</v>
      </c>
      <c r="K217" s="21">
        <v>1.17</v>
      </c>
      <c r="L217" s="21">
        <v>0</v>
      </c>
      <c r="M217" s="21">
        <v>0</v>
      </c>
      <c r="N217" s="21">
        <v>18.7</v>
      </c>
      <c r="O217" s="21">
        <v>30.09</v>
      </c>
      <c r="P217" s="21">
        <v>1.81</v>
      </c>
      <c r="Q217" s="21">
        <v>0</v>
      </c>
      <c r="R217" s="21">
        <v>0</v>
      </c>
      <c r="S217" s="21">
        <v>0.08</v>
      </c>
      <c r="T217" s="21">
        <v>0.94</v>
      </c>
      <c r="U217" s="21">
        <v>216.37</v>
      </c>
      <c r="V217" s="21">
        <v>91.17</v>
      </c>
      <c r="W217" s="21">
        <v>14.71</v>
      </c>
      <c r="X217" s="21">
        <v>9.19</v>
      </c>
      <c r="Y217" s="21">
        <v>46.2</v>
      </c>
      <c r="Z217" s="21">
        <v>0.92</v>
      </c>
      <c r="AA217" s="21">
        <v>5.04</v>
      </c>
      <c r="AB217" s="21">
        <v>1.55</v>
      </c>
      <c r="AC217" s="21">
        <v>8.73</v>
      </c>
      <c r="AD217" s="21">
        <v>1.56</v>
      </c>
      <c r="AE217" s="21">
        <v>0.06</v>
      </c>
      <c r="AF217" s="21">
        <v>0.03</v>
      </c>
      <c r="AG217" s="21">
        <v>0.52</v>
      </c>
      <c r="AH217" s="21">
        <v>1.72</v>
      </c>
      <c r="AI217" s="21">
        <v>0.06</v>
      </c>
      <c r="AJ217" s="13">
        <v>0</v>
      </c>
      <c r="AK217" s="13">
        <v>251.04</v>
      </c>
      <c r="AL217" s="13">
        <v>223.93</v>
      </c>
      <c r="AM217" s="13">
        <v>417.81</v>
      </c>
      <c r="AN217" s="13">
        <v>158.05000000000001</v>
      </c>
      <c r="AO217" s="13">
        <v>87.91</v>
      </c>
      <c r="AP217" s="13">
        <v>169.21</v>
      </c>
      <c r="AQ217" s="13">
        <v>54.18</v>
      </c>
      <c r="AR217" s="13">
        <v>256.45</v>
      </c>
      <c r="AS217" s="13">
        <v>183.78</v>
      </c>
      <c r="AT217" s="13">
        <v>217.49</v>
      </c>
      <c r="AU217" s="13">
        <v>211.41</v>
      </c>
      <c r="AV217" s="13">
        <v>108.82</v>
      </c>
      <c r="AW217" s="13">
        <v>182.38</v>
      </c>
      <c r="AX217" s="13">
        <v>1495.65</v>
      </c>
      <c r="AY217" s="13">
        <v>3.8</v>
      </c>
      <c r="AZ217" s="13">
        <v>464.32</v>
      </c>
      <c r="BA217" s="13">
        <v>265.62</v>
      </c>
      <c r="BB217" s="13">
        <v>135.66</v>
      </c>
      <c r="BC217" s="13">
        <v>103.32</v>
      </c>
      <c r="BD217" s="13">
        <v>0</v>
      </c>
      <c r="BE217" s="13">
        <v>0</v>
      </c>
      <c r="BF217" s="13">
        <v>0</v>
      </c>
      <c r="BG217" s="13">
        <v>0</v>
      </c>
      <c r="BH217" s="13">
        <v>0</v>
      </c>
      <c r="BI217" s="13">
        <v>0</v>
      </c>
      <c r="BJ217" s="13">
        <v>0</v>
      </c>
      <c r="BK217" s="13">
        <v>0.15</v>
      </c>
      <c r="BL217" s="13">
        <v>0</v>
      </c>
      <c r="BM217" s="13">
        <v>7.0000000000000007E-2</v>
      </c>
      <c r="BN217" s="13">
        <v>0</v>
      </c>
      <c r="BO217" s="13">
        <v>0.01</v>
      </c>
      <c r="BP217" s="13">
        <v>0</v>
      </c>
      <c r="BQ217" s="13">
        <v>0</v>
      </c>
      <c r="BR217" s="13">
        <v>0</v>
      </c>
      <c r="BS217" s="13">
        <v>0.42</v>
      </c>
      <c r="BT217" s="13">
        <v>0</v>
      </c>
      <c r="BU217" s="13">
        <v>0</v>
      </c>
      <c r="BV217" s="13">
        <v>1.3</v>
      </c>
      <c r="BW217" s="13">
        <v>0.01</v>
      </c>
      <c r="BX217" s="13">
        <v>0</v>
      </c>
      <c r="BY217" s="13">
        <v>0</v>
      </c>
      <c r="BZ217" s="13">
        <v>0</v>
      </c>
      <c r="CA217" s="13">
        <v>0</v>
      </c>
      <c r="CB217" s="13">
        <v>33.17</v>
      </c>
      <c r="CC217" s="22"/>
      <c r="CD217" s="22"/>
      <c r="CE217" s="13">
        <v>5.3</v>
      </c>
      <c r="CG217" s="13">
        <v>33.880000000000003</v>
      </c>
      <c r="CH217" s="13">
        <v>18.25</v>
      </c>
      <c r="CI217" s="13">
        <v>26.06</v>
      </c>
      <c r="CJ217" s="13">
        <v>1411.82</v>
      </c>
      <c r="CK217" s="13">
        <v>507.54</v>
      </c>
      <c r="CL217" s="13">
        <v>959.68</v>
      </c>
      <c r="CM217" s="13">
        <v>8.7799999999999994</v>
      </c>
      <c r="CN217" s="13">
        <v>5.3</v>
      </c>
      <c r="CO217" s="13">
        <v>7.73</v>
      </c>
      <c r="CP217" s="13">
        <v>1.84</v>
      </c>
      <c r="CQ217" s="13">
        <v>0.54</v>
      </c>
    </row>
    <row r="218" spans="1:95" s="14" customFormat="1" x14ac:dyDescent="0.25">
      <c r="A218" s="28"/>
      <c r="B218" s="29" t="s">
        <v>156</v>
      </c>
      <c r="C218" s="44">
        <v>370</v>
      </c>
      <c r="D218" s="30">
        <f t="shared" ref="D218:AI218" si="29">SUM(D215:D217)</f>
        <v>18.34</v>
      </c>
      <c r="E218" s="30">
        <f t="shared" si="29"/>
        <v>13.94</v>
      </c>
      <c r="F218" s="30">
        <f t="shared" si="29"/>
        <v>19.649999999999999</v>
      </c>
      <c r="G218" s="30">
        <f t="shared" si="29"/>
        <v>2.4700000000000002</v>
      </c>
      <c r="H218" s="30">
        <f t="shared" si="29"/>
        <v>61.830000000000005</v>
      </c>
      <c r="I218" s="53">
        <f t="shared" si="29"/>
        <v>491.16741125466666</v>
      </c>
      <c r="J218" s="30">
        <f t="shared" si="29"/>
        <v>8.7799999999999994</v>
      </c>
      <c r="K218" s="30">
        <f t="shared" si="29"/>
        <v>1.4</v>
      </c>
      <c r="L218" s="30">
        <f t="shared" si="29"/>
        <v>0</v>
      </c>
      <c r="M218" s="30">
        <f t="shared" si="29"/>
        <v>0</v>
      </c>
      <c r="N218" s="30">
        <f t="shared" si="29"/>
        <v>29.85</v>
      </c>
      <c r="O218" s="30">
        <f t="shared" si="29"/>
        <v>30.09</v>
      </c>
      <c r="P218" s="30">
        <f t="shared" si="29"/>
        <v>1.9000000000000001</v>
      </c>
      <c r="Q218" s="30">
        <f t="shared" si="29"/>
        <v>0</v>
      </c>
      <c r="R218" s="30">
        <f t="shared" si="29"/>
        <v>0</v>
      </c>
      <c r="S218" s="30">
        <f t="shared" si="29"/>
        <v>0.12</v>
      </c>
      <c r="T218" s="30">
        <f t="shared" si="29"/>
        <v>2.96</v>
      </c>
      <c r="U218" s="30">
        <f t="shared" si="29"/>
        <v>596.91</v>
      </c>
      <c r="V218" s="30">
        <f t="shared" si="29"/>
        <v>258.74</v>
      </c>
      <c r="W218" s="30">
        <f t="shared" si="29"/>
        <v>103.57</v>
      </c>
      <c r="X218" s="30">
        <f t="shared" si="29"/>
        <v>23.71</v>
      </c>
      <c r="Y218" s="30">
        <f t="shared" si="29"/>
        <v>237.82999999999998</v>
      </c>
      <c r="Z218" s="30">
        <f t="shared" si="29"/>
        <v>3.0999999999999996</v>
      </c>
      <c r="AA218" s="30">
        <f t="shared" si="29"/>
        <v>178.13</v>
      </c>
      <c r="AB218" s="30">
        <f t="shared" si="29"/>
        <v>75.28</v>
      </c>
      <c r="AC218" s="30">
        <f t="shared" si="29"/>
        <v>312.69</v>
      </c>
      <c r="AD218" s="30">
        <f t="shared" si="29"/>
        <v>2.2400000000000002</v>
      </c>
      <c r="AE218" s="30">
        <f t="shared" si="29"/>
        <v>0.12</v>
      </c>
      <c r="AF218" s="30">
        <f t="shared" si="29"/>
        <v>0.42000000000000004</v>
      </c>
      <c r="AG218" s="30">
        <f t="shared" si="29"/>
        <v>0.71</v>
      </c>
      <c r="AH218" s="30">
        <f t="shared" si="29"/>
        <v>5.4799999999999995</v>
      </c>
      <c r="AI218" s="30">
        <f t="shared" si="29"/>
        <v>0.25</v>
      </c>
      <c r="AJ218" s="14">
        <v>0</v>
      </c>
      <c r="AK218" s="14">
        <v>1047.55</v>
      </c>
      <c r="AL218" s="14">
        <v>866.35</v>
      </c>
      <c r="AM218" s="14">
        <v>1553.36</v>
      </c>
      <c r="AN218" s="14">
        <v>1027.92</v>
      </c>
      <c r="AO218" s="14">
        <v>502.19</v>
      </c>
      <c r="AP218" s="14">
        <v>784.26</v>
      </c>
      <c r="AQ218" s="14">
        <v>265.14999999999998</v>
      </c>
      <c r="AR218" s="14">
        <v>957.47</v>
      </c>
      <c r="AS218" s="14">
        <v>895.32</v>
      </c>
      <c r="AT218" s="14">
        <v>1024.1600000000001</v>
      </c>
      <c r="AU218" s="14">
        <v>1403.51</v>
      </c>
      <c r="AV218" s="14">
        <v>459.75</v>
      </c>
      <c r="AW218" s="14">
        <v>632.14</v>
      </c>
      <c r="AX218" s="14">
        <v>3711.77</v>
      </c>
      <c r="AY218" s="14">
        <v>16.440000000000001</v>
      </c>
      <c r="AZ218" s="14">
        <v>1022.6</v>
      </c>
      <c r="BA218" s="14">
        <v>1193.6300000000001</v>
      </c>
      <c r="BB218" s="14">
        <v>625.91999999999996</v>
      </c>
      <c r="BC218" s="14">
        <v>413.58</v>
      </c>
      <c r="BD218" s="14">
        <v>0.24</v>
      </c>
      <c r="BE218" s="14">
        <v>0.11</v>
      </c>
      <c r="BF218" s="14">
        <v>0.06</v>
      </c>
      <c r="BG218" s="14">
        <v>0.14000000000000001</v>
      </c>
      <c r="BH218" s="14">
        <v>0.16</v>
      </c>
      <c r="BI218" s="14">
        <v>0.72</v>
      </c>
      <c r="BJ218" s="14">
        <v>0</v>
      </c>
      <c r="BK218" s="14">
        <v>2.1800000000000002</v>
      </c>
      <c r="BL218" s="14">
        <v>0</v>
      </c>
      <c r="BM218" s="14">
        <v>0.69</v>
      </c>
      <c r="BN218" s="14">
        <v>0</v>
      </c>
      <c r="BO218" s="14">
        <v>0.01</v>
      </c>
      <c r="BP218" s="14">
        <v>0</v>
      </c>
      <c r="BQ218" s="14">
        <v>0.14000000000000001</v>
      </c>
      <c r="BR218" s="14">
        <v>0.22</v>
      </c>
      <c r="BS218" s="14">
        <v>2.0699999999999998</v>
      </c>
      <c r="BT218" s="14">
        <v>0</v>
      </c>
      <c r="BU218" s="14">
        <v>0</v>
      </c>
      <c r="BV218" s="14">
        <v>1.47</v>
      </c>
      <c r="BW218" s="14">
        <v>0.02</v>
      </c>
      <c r="BX218" s="14">
        <v>0</v>
      </c>
      <c r="BY218" s="14">
        <v>0</v>
      </c>
      <c r="BZ218" s="14">
        <v>0</v>
      </c>
      <c r="CA218" s="14">
        <v>0</v>
      </c>
      <c r="CB218" s="14">
        <v>330.74</v>
      </c>
      <c r="CC218" s="11"/>
      <c r="CD218" s="11" t="e">
        <f>$I$218/#REF!*100</f>
        <v>#REF!</v>
      </c>
      <c r="CE218" s="14">
        <v>190.68</v>
      </c>
      <c r="CG218" s="14">
        <v>77.8</v>
      </c>
      <c r="CH218" s="14">
        <v>47.19</v>
      </c>
      <c r="CI218" s="14">
        <v>62.5</v>
      </c>
      <c r="CJ218" s="14">
        <v>2614.73</v>
      </c>
      <c r="CK218" s="14">
        <v>966.4</v>
      </c>
      <c r="CL218" s="14">
        <v>1790.57</v>
      </c>
      <c r="CM218" s="14">
        <v>59.31</v>
      </c>
      <c r="CN218" s="14">
        <v>36.93</v>
      </c>
      <c r="CO218" s="14">
        <v>48.82</v>
      </c>
      <c r="CP218" s="14">
        <v>10.84</v>
      </c>
      <c r="CQ218" s="14">
        <v>1.1399999999999999</v>
      </c>
    </row>
    <row r="219" spans="1:95" s="14" customFormat="1" x14ac:dyDescent="0.25">
      <c r="A219" s="28"/>
      <c r="B219" s="29" t="s">
        <v>121</v>
      </c>
      <c r="C219" s="44">
        <f t="shared" ref="C219:AI219" si="30">C203+C206+C213+C218</f>
        <v>1475</v>
      </c>
      <c r="D219" s="30">
        <f t="shared" si="30"/>
        <v>48.290000000000006</v>
      </c>
      <c r="E219" s="30">
        <f t="shared" si="30"/>
        <v>37.51</v>
      </c>
      <c r="F219" s="30">
        <f t="shared" si="30"/>
        <v>48.57</v>
      </c>
      <c r="G219" s="30">
        <f t="shared" si="30"/>
        <v>13.370000000000001</v>
      </c>
      <c r="H219" s="30">
        <f t="shared" si="30"/>
        <v>199.26</v>
      </c>
      <c r="I219" s="53">
        <f t="shared" si="30"/>
        <v>1398.4841679546666</v>
      </c>
      <c r="J219" s="30">
        <f t="shared" si="30"/>
        <v>22.64</v>
      </c>
      <c r="K219" s="30">
        <f t="shared" si="30"/>
        <v>6.5299999999999994</v>
      </c>
      <c r="L219" s="30">
        <f t="shared" si="30"/>
        <v>0</v>
      </c>
      <c r="M219" s="30">
        <f t="shared" si="30"/>
        <v>0</v>
      </c>
      <c r="N219" s="30">
        <f t="shared" si="30"/>
        <v>82.43</v>
      </c>
      <c r="O219" s="30">
        <f t="shared" si="30"/>
        <v>103.41</v>
      </c>
      <c r="P219" s="30">
        <f t="shared" si="30"/>
        <v>13.41</v>
      </c>
      <c r="Q219" s="30">
        <f t="shared" si="30"/>
        <v>0</v>
      </c>
      <c r="R219" s="30">
        <f t="shared" si="30"/>
        <v>0</v>
      </c>
      <c r="S219" s="30">
        <f t="shared" si="30"/>
        <v>1.4100000000000001</v>
      </c>
      <c r="T219" s="30">
        <f t="shared" si="30"/>
        <v>11.5</v>
      </c>
      <c r="U219" s="30">
        <f t="shared" si="30"/>
        <v>1655.48</v>
      </c>
      <c r="V219" s="30">
        <f t="shared" si="30"/>
        <v>2143.3599999999997</v>
      </c>
      <c r="W219" s="30">
        <f t="shared" si="30"/>
        <v>375.91</v>
      </c>
      <c r="X219" s="30">
        <f t="shared" si="30"/>
        <v>163.19</v>
      </c>
      <c r="Y219" s="30">
        <f t="shared" si="30"/>
        <v>716.69</v>
      </c>
      <c r="Z219" s="30">
        <f t="shared" si="30"/>
        <v>9.61</v>
      </c>
      <c r="AA219" s="30">
        <f t="shared" si="30"/>
        <v>231.37</v>
      </c>
      <c r="AB219" s="30">
        <f t="shared" si="30"/>
        <v>1462.75</v>
      </c>
      <c r="AC219" s="30">
        <f t="shared" si="30"/>
        <v>656.04</v>
      </c>
      <c r="AD219" s="30">
        <f t="shared" si="30"/>
        <v>8.39</v>
      </c>
      <c r="AE219" s="30">
        <f t="shared" si="30"/>
        <v>0.55000000000000004</v>
      </c>
      <c r="AF219" s="30">
        <f t="shared" si="30"/>
        <v>0.89000000000000012</v>
      </c>
      <c r="AG219" s="30">
        <f t="shared" si="30"/>
        <v>6.86</v>
      </c>
      <c r="AH219" s="30">
        <f t="shared" si="30"/>
        <v>19.739999999999998</v>
      </c>
      <c r="AI219" s="30">
        <f t="shared" si="30"/>
        <v>31.63</v>
      </c>
      <c r="AJ219" s="14">
        <v>0</v>
      </c>
      <c r="AK219" s="14">
        <v>2185.25</v>
      </c>
      <c r="AL219" s="14">
        <v>1834.73</v>
      </c>
      <c r="AM219" s="14">
        <v>3825.45</v>
      </c>
      <c r="AN219" s="14">
        <v>3419.77</v>
      </c>
      <c r="AO219" s="14">
        <v>1083.71</v>
      </c>
      <c r="AP219" s="14">
        <v>1864.51</v>
      </c>
      <c r="AQ219" s="14">
        <v>616.79</v>
      </c>
      <c r="AR219" s="14">
        <v>2233.44</v>
      </c>
      <c r="AS219" s="14">
        <v>2298.2800000000002</v>
      </c>
      <c r="AT219" s="14">
        <v>2503.0300000000002</v>
      </c>
      <c r="AU219" s="14">
        <v>3541.62</v>
      </c>
      <c r="AV219" s="14">
        <v>1282.8599999999999</v>
      </c>
      <c r="AW219" s="14">
        <v>1711.84</v>
      </c>
      <c r="AX219" s="14">
        <v>9176.44</v>
      </c>
      <c r="AY219" s="14">
        <v>200.93</v>
      </c>
      <c r="AZ219" s="14">
        <v>2769.64</v>
      </c>
      <c r="BA219" s="14">
        <v>2451.65</v>
      </c>
      <c r="BB219" s="14">
        <v>1624.6</v>
      </c>
      <c r="BC219" s="14">
        <v>829.01</v>
      </c>
      <c r="BD219" s="14">
        <v>0.6</v>
      </c>
      <c r="BE219" s="14">
        <v>0.3</v>
      </c>
      <c r="BF219" s="14">
        <v>0.16</v>
      </c>
      <c r="BG219" s="14">
        <v>0.36</v>
      </c>
      <c r="BH219" s="14">
        <v>0.41</v>
      </c>
      <c r="BI219" s="14">
        <v>1.93</v>
      </c>
      <c r="BJ219" s="14">
        <v>0.03</v>
      </c>
      <c r="BK219" s="14">
        <v>5.56</v>
      </c>
      <c r="BL219" s="14">
        <v>0.02</v>
      </c>
      <c r="BM219" s="14">
        <v>2.0099999999999998</v>
      </c>
      <c r="BN219" s="14">
        <v>0.08</v>
      </c>
      <c r="BO219" s="14">
        <v>0.06</v>
      </c>
      <c r="BP219" s="14">
        <v>0</v>
      </c>
      <c r="BQ219" s="14">
        <v>0.32</v>
      </c>
      <c r="BR219" s="14">
        <v>0.53</v>
      </c>
      <c r="BS219" s="14">
        <v>6.86</v>
      </c>
      <c r="BT219" s="14">
        <v>0.01</v>
      </c>
      <c r="BU219" s="14">
        <v>0</v>
      </c>
      <c r="BV219" s="14">
        <v>7.05</v>
      </c>
      <c r="BW219" s="14">
        <v>0.09</v>
      </c>
      <c r="BX219" s="14">
        <v>0.08</v>
      </c>
      <c r="BY219" s="14">
        <v>0</v>
      </c>
      <c r="BZ219" s="14">
        <v>0</v>
      </c>
      <c r="CA219" s="14">
        <v>0</v>
      </c>
      <c r="CB219" s="14">
        <v>1390.57</v>
      </c>
      <c r="CC219" s="11"/>
      <c r="CD219" s="11"/>
      <c r="CE219" s="14">
        <v>475.16</v>
      </c>
      <c r="CG219" s="14">
        <v>140.75</v>
      </c>
      <c r="CH219" s="14">
        <v>84.78</v>
      </c>
      <c r="CI219" s="14">
        <v>112.77</v>
      </c>
      <c r="CJ219" s="14">
        <v>8526.41</v>
      </c>
      <c r="CK219" s="14">
        <v>3867.14</v>
      </c>
      <c r="CL219" s="14">
        <v>6196.77</v>
      </c>
      <c r="CM219" s="14">
        <v>206.54</v>
      </c>
      <c r="CN219" s="14">
        <v>116.62</v>
      </c>
      <c r="CO219" s="14">
        <v>162.28</v>
      </c>
      <c r="CP219" s="14">
        <v>35.64</v>
      </c>
      <c r="CQ219" s="14">
        <v>2.72</v>
      </c>
    </row>
    <row r="220" spans="1:95" s="14" customFormat="1" x14ac:dyDescent="0.25">
      <c r="A220" s="28"/>
      <c r="B220" s="29"/>
      <c r="C220" s="44"/>
      <c r="D220" s="30"/>
      <c r="E220" s="30"/>
      <c r="F220" s="30"/>
      <c r="G220" s="30"/>
      <c r="H220" s="30"/>
      <c r="I220" s="53"/>
      <c r="J220" s="30"/>
      <c r="K220" s="30"/>
      <c r="L220" s="30"/>
      <c r="M220" s="30"/>
      <c r="N220" s="30"/>
      <c r="O220" s="30"/>
      <c r="P220" s="30"/>
      <c r="Q220" s="30"/>
      <c r="R220" s="30"/>
      <c r="S220" s="30"/>
      <c r="T220" s="30"/>
      <c r="U220" s="30"/>
      <c r="V220" s="30"/>
      <c r="W220" s="30"/>
      <c r="X220" s="30"/>
      <c r="Y220" s="30"/>
      <c r="Z220" s="30"/>
      <c r="AA220" s="30"/>
      <c r="AB220" s="30"/>
      <c r="AC220" s="30"/>
      <c r="AD220" s="30"/>
      <c r="AE220" s="30"/>
      <c r="AF220" s="30"/>
      <c r="AG220" s="30"/>
      <c r="AH220" s="30"/>
      <c r="AI220" s="30"/>
      <c r="CC220" s="11"/>
      <c r="CD220" s="11"/>
    </row>
    <row r="222" spans="1:95" x14ac:dyDescent="0.25">
      <c r="B222" s="37" t="s">
        <v>163</v>
      </c>
    </row>
    <row r="223" spans="1:95" x14ac:dyDescent="0.25">
      <c r="B223" s="18" t="s">
        <v>103</v>
      </c>
    </row>
    <row r="224" spans="1:95" s="26" customFormat="1" x14ac:dyDescent="0.25">
      <c r="A224" s="23" t="str">
        <f>"-"</f>
        <v>-</v>
      </c>
      <c r="B224" s="24" t="s">
        <v>104</v>
      </c>
      <c r="C224" s="42" t="str">
        <f>"40"</f>
        <v>40</v>
      </c>
      <c r="D224" s="25">
        <v>3.08</v>
      </c>
      <c r="E224" s="25">
        <v>0</v>
      </c>
      <c r="F224" s="25">
        <v>1.2</v>
      </c>
      <c r="G224" s="25">
        <v>1.2</v>
      </c>
      <c r="H224" s="25">
        <v>21.32</v>
      </c>
      <c r="I224" s="51">
        <v>107.80799999999999</v>
      </c>
      <c r="J224" s="25">
        <v>0.2</v>
      </c>
      <c r="K224" s="25">
        <v>0</v>
      </c>
      <c r="L224" s="25">
        <v>0</v>
      </c>
      <c r="M224" s="25">
        <v>0</v>
      </c>
      <c r="N224" s="25">
        <v>1.32</v>
      </c>
      <c r="O224" s="25">
        <v>18.72</v>
      </c>
      <c r="P224" s="25">
        <v>1.28</v>
      </c>
      <c r="Q224" s="25">
        <v>0</v>
      </c>
      <c r="R224" s="25">
        <v>0</v>
      </c>
      <c r="S224" s="25">
        <v>0.12</v>
      </c>
      <c r="T224" s="25">
        <v>0.64</v>
      </c>
      <c r="U224" s="25">
        <v>171.6</v>
      </c>
      <c r="V224" s="25">
        <v>52.4</v>
      </c>
      <c r="W224" s="25">
        <v>8.8000000000000007</v>
      </c>
      <c r="X224" s="25">
        <v>13.2</v>
      </c>
      <c r="Y224" s="25">
        <v>34</v>
      </c>
      <c r="Z224" s="25">
        <v>0.8</v>
      </c>
      <c r="AA224" s="25">
        <v>0</v>
      </c>
      <c r="AB224" s="25">
        <v>0</v>
      </c>
      <c r="AC224" s="25">
        <v>0</v>
      </c>
      <c r="AD224" s="25">
        <v>0.68</v>
      </c>
      <c r="AE224" s="25">
        <v>0.06</v>
      </c>
      <c r="AF224" s="25">
        <v>0.02</v>
      </c>
      <c r="AG224" s="25">
        <v>0.64</v>
      </c>
      <c r="AH224" s="25">
        <v>1.2</v>
      </c>
      <c r="AI224" s="25">
        <v>0</v>
      </c>
      <c r="AJ224" s="26">
        <v>0</v>
      </c>
      <c r="AK224" s="26">
        <v>148.80000000000001</v>
      </c>
      <c r="AL224" s="26">
        <v>154.4</v>
      </c>
      <c r="AM224" s="26">
        <v>236.4</v>
      </c>
      <c r="AN224" s="26">
        <v>79.599999999999994</v>
      </c>
      <c r="AO224" s="26">
        <v>46.8</v>
      </c>
      <c r="AP224" s="26">
        <v>93.6</v>
      </c>
      <c r="AQ224" s="26">
        <v>35.200000000000003</v>
      </c>
      <c r="AR224" s="26">
        <v>168</v>
      </c>
      <c r="AS224" s="26">
        <v>104.4</v>
      </c>
      <c r="AT224" s="26">
        <v>145.19999999999999</v>
      </c>
      <c r="AU224" s="26">
        <v>120.4</v>
      </c>
      <c r="AV224" s="26">
        <v>64.400000000000006</v>
      </c>
      <c r="AW224" s="26">
        <v>112</v>
      </c>
      <c r="AX224" s="26">
        <v>930</v>
      </c>
      <c r="AY224" s="26">
        <v>0</v>
      </c>
      <c r="AZ224" s="26">
        <v>302.8</v>
      </c>
      <c r="BA224" s="26">
        <v>132.4</v>
      </c>
      <c r="BB224" s="26">
        <v>88.8</v>
      </c>
      <c r="BC224" s="26">
        <v>69.2</v>
      </c>
      <c r="BD224" s="26">
        <v>0</v>
      </c>
      <c r="BE224" s="26">
        <v>0</v>
      </c>
      <c r="BF224" s="26">
        <v>0</v>
      </c>
      <c r="BG224" s="26">
        <v>0</v>
      </c>
      <c r="BH224" s="26">
        <v>0</v>
      </c>
      <c r="BI224" s="26">
        <v>0.01</v>
      </c>
      <c r="BJ224" s="26">
        <v>0</v>
      </c>
      <c r="BK224" s="26">
        <v>0.13</v>
      </c>
      <c r="BL224" s="26">
        <v>0</v>
      </c>
      <c r="BM224" s="26">
        <v>0.06</v>
      </c>
      <c r="BN224" s="26">
        <v>0</v>
      </c>
      <c r="BO224" s="26">
        <v>0</v>
      </c>
      <c r="BP224" s="26">
        <v>0</v>
      </c>
      <c r="BQ224" s="26">
        <v>0</v>
      </c>
      <c r="BR224" s="26">
        <v>0</v>
      </c>
      <c r="BS224" s="26">
        <v>0.47</v>
      </c>
      <c r="BT224" s="26">
        <v>0</v>
      </c>
      <c r="BU224" s="26">
        <v>0</v>
      </c>
      <c r="BV224" s="26">
        <v>0.35</v>
      </c>
      <c r="BW224" s="26">
        <v>0.01</v>
      </c>
      <c r="BX224" s="26">
        <v>0</v>
      </c>
      <c r="BY224" s="26">
        <v>0</v>
      </c>
      <c r="BZ224" s="26">
        <v>0</v>
      </c>
      <c r="CA224" s="26">
        <v>0</v>
      </c>
      <c r="CB224" s="26">
        <v>13.64</v>
      </c>
      <c r="CC224" s="27"/>
      <c r="CD224" s="27"/>
      <c r="CE224" s="26">
        <v>0</v>
      </c>
      <c r="CG224" s="26">
        <v>0</v>
      </c>
      <c r="CH224" s="26">
        <v>0</v>
      </c>
      <c r="CI224" s="26">
        <v>0</v>
      </c>
      <c r="CJ224" s="26">
        <v>665</v>
      </c>
      <c r="CK224" s="26">
        <v>256.2</v>
      </c>
      <c r="CL224" s="26">
        <v>460.6</v>
      </c>
      <c r="CM224" s="26">
        <v>5.32</v>
      </c>
      <c r="CN224" s="26">
        <v>5.32</v>
      </c>
      <c r="CO224" s="26">
        <v>5.32</v>
      </c>
      <c r="CP224" s="26">
        <v>0</v>
      </c>
      <c r="CQ224" s="26">
        <v>0</v>
      </c>
    </row>
    <row r="225" spans="1:95" s="26" customFormat="1" x14ac:dyDescent="0.25">
      <c r="A225" s="23" t="str">
        <f>"4/13"</f>
        <v>4/13</v>
      </c>
      <c r="B225" s="24" t="s">
        <v>135</v>
      </c>
      <c r="C225" s="42" t="str">
        <f>"10"</f>
        <v>10</v>
      </c>
      <c r="D225" s="25">
        <v>2.63</v>
      </c>
      <c r="E225" s="25">
        <v>2.63</v>
      </c>
      <c r="F225" s="25">
        <v>2.66</v>
      </c>
      <c r="G225" s="25">
        <v>0</v>
      </c>
      <c r="H225" s="25">
        <v>0</v>
      </c>
      <c r="I225" s="51">
        <v>35.06</v>
      </c>
      <c r="J225" s="25">
        <v>1.53</v>
      </c>
      <c r="K225" s="25">
        <v>0</v>
      </c>
      <c r="L225" s="25">
        <v>0</v>
      </c>
      <c r="M225" s="25">
        <v>0</v>
      </c>
      <c r="N225" s="25">
        <v>0</v>
      </c>
      <c r="O225" s="25">
        <v>0</v>
      </c>
      <c r="P225" s="25">
        <v>0</v>
      </c>
      <c r="Q225" s="25">
        <v>0</v>
      </c>
      <c r="R225" s="25">
        <v>0</v>
      </c>
      <c r="S225" s="25">
        <v>0.2</v>
      </c>
      <c r="T225" s="25">
        <v>0.43</v>
      </c>
      <c r="U225" s="25">
        <v>110</v>
      </c>
      <c r="V225" s="25">
        <v>10</v>
      </c>
      <c r="W225" s="25">
        <v>100</v>
      </c>
      <c r="X225" s="25">
        <v>5.5</v>
      </c>
      <c r="Y225" s="25">
        <v>60</v>
      </c>
      <c r="Z225" s="25">
        <v>7.0000000000000007E-2</v>
      </c>
      <c r="AA225" s="25">
        <v>21</v>
      </c>
      <c r="AB225" s="25">
        <v>17</v>
      </c>
      <c r="AC225" s="25">
        <v>23.8</v>
      </c>
      <c r="AD225" s="25">
        <v>0.04</v>
      </c>
      <c r="AE225" s="25">
        <v>0</v>
      </c>
      <c r="AF225" s="25">
        <v>0.04</v>
      </c>
      <c r="AG225" s="25">
        <v>0.02</v>
      </c>
      <c r="AH225" s="25">
        <v>0.68</v>
      </c>
      <c r="AI225" s="25">
        <v>7.0000000000000007E-2</v>
      </c>
      <c r="AJ225" s="26">
        <v>0</v>
      </c>
      <c r="AK225" s="26">
        <v>157</v>
      </c>
      <c r="AL225" s="26">
        <v>117</v>
      </c>
      <c r="AM225" s="26">
        <v>230</v>
      </c>
      <c r="AN225" s="26">
        <v>158</v>
      </c>
      <c r="AO225" s="26">
        <v>56</v>
      </c>
      <c r="AP225" s="26">
        <v>95</v>
      </c>
      <c r="AQ225" s="26">
        <v>70</v>
      </c>
      <c r="AR225" s="26">
        <v>134</v>
      </c>
      <c r="AS225" s="26">
        <v>76</v>
      </c>
      <c r="AT225" s="26">
        <v>87</v>
      </c>
      <c r="AU225" s="26">
        <v>156</v>
      </c>
      <c r="AV225" s="26">
        <v>70</v>
      </c>
      <c r="AW225" s="26">
        <v>51</v>
      </c>
      <c r="AX225" s="26">
        <v>517</v>
      </c>
      <c r="AY225" s="26">
        <v>0</v>
      </c>
      <c r="AZ225" s="26">
        <v>273</v>
      </c>
      <c r="BA225" s="26">
        <v>129</v>
      </c>
      <c r="BB225" s="26">
        <v>139</v>
      </c>
      <c r="BC225" s="26">
        <v>21.5</v>
      </c>
      <c r="BD225" s="26">
        <v>0</v>
      </c>
      <c r="BE225" s="26">
        <v>0.01</v>
      </c>
      <c r="BF225" s="26">
        <v>0.04</v>
      </c>
      <c r="BG225" s="26">
        <v>0.11</v>
      </c>
      <c r="BH225" s="26">
        <v>0.13</v>
      </c>
      <c r="BI225" s="26">
        <v>0.33</v>
      </c>
      <c r="BJ225" s="26">
        <v>0.04</v>
      </c>
      <c r="BK225" s="26">
        <v>0.7</v>
      </c>
      <c r="BL225" s="26">
        <v>0.01</v>
      </c>
      <c r="BM225" s="26">
        <v>0.16</v>
      </c>
      <c r="BN225" s="26">
        <v>0.01</v>
      </c>
      <c r="BO225" s="26">
        <v>0</v>
      </c>
      <c r="BP225" s="26">
        <v>0</v>
      </c>
      <c r="BQ225" s="26">
        <v>0.05</v>
      </c>
      <c r="BR225" s="26">
        <v>7.0000000000000007E-2</v>
      </c>
      <c r="BS225" s="26">
        <v>0.52</v>
      </c>
      <c r="BT225" s="26">
        <v>0</v>
      </c>
      <c r="BU225" s="26">
        <v>0</v>
      </c>
      <c r="BV225" s="26">
        <v>7.0000000000000007E-2</v>
      </c>
      <c r="BW225" s="26">
        <v>0</v>
      </c>
      <c r="BX225" s="26">
        <v>0</v>
      </c>
      <c r="BY225" s="26">
        <v>0</v>
      </c>
      <c r="BZ225" s="26">
        <v>0</v>
      </c>
      <c r="CA225" s="26">
        <v>0</v>
      </c>
      <c r="CB225" s="26">
        <v>4.08</v>
      </c>
      <c r="CC225" s="27"/>
      <c r="CD225" s="27"/>
      <c r="CE225" s="26">
        <v>23.83</v>
      </c>
      <c r="CG225" s="26">
        <v>1</v>
      </c>
      <c r="CH225" s="26">
        <v>1</v>
      </c>
      <c r="CI225" s="26">
        <v>1</v>
      </c>
      <c r="CJ225" s="26">
        <v>1000</v>
      </c>
      <c r="CK225" s="26">
        <v>740</v>
      </c>
      <c r="CL225" s="26">
        <v>870</v>
      </c>
      <c r="CM225" s="26">
        <v>3.06</v>
      </c>
      <c r="CN225" s="26">
        <v>1.94</v>
      </c>
      <c r="CO225" s="26">
        <v>2.5</v>
      </c>
      <c r="CP225" s="26">
        <v>0</v>
      </c>
      <c r="CQ225" s="26">
        <v>0</v>
      </c>
    </row>
    <row r="226" spans="1:95" s="26" customFormat="1" x14ac:dyDescent="0.25">
      <c r="A226" s="23" t="str">
        <f>"27/10"</f>
        <v>27/10</v>
      </c>
      <c r="B226" s="24" t="s">
        <v>118</v>
      </c>
      <c r="C226" s="42" t="s">
        <v>173</v>
      </c>
      <c r="D226" s="25">
        <v>0.18</v>
      </c>
      <c r="E226" s="25">
        <v>0</v>
      </c>
      <c r="F226" s="25">
        <v>0.04</v>
      </c>
      <c r="G226" s="25">
        <v>0.04</v>
      </c>
      <c r="H226" s="25">
        <v>4.53</v>
      </c>
      <c r="I226" s="51">
        <v>18.157085999999993</v>
      </c>
      <c r="J226" s="25">
        <v>0</v>
      </c>
      <c r="K226" s="25">
        <v>0</v>
      </c>
      <c r="L226" s="25">
        <v>0</v>
      </c>
      <c r="M226" s="25">
        <v>0</v>
      </c>
      <c r="N226" s="25">
        <v>4.4400000000000004</v>
      </c>
      <c r="O226" s="25">
        <v>0</v>
      </c>
      <c r="P226" s="25">
        <v>0.09</v>
      </c>
      <c r="Q226" s="25">
        <v>0</v>
      </c>
      <c r="R226" s="25">
        <v>0</v>
      </c>
      <c r="S226" s="25">
        <v>0</v>
      </c>
      <c r="T226" s="25">
        <v>0.05</v>
      </c>
      <c r="U226" s="25">
        <v>0.04</v>
      </c>
      <c r="V226" s="25">
        <v>0.13</v>
      </c>
      <c r="W226" s="25">
        <v>0.13</v>
      </c>
      <c r="X226" s="25">
        <v>0</v>
      </c>
      <c r="Y226" s="25">
        <v>0</v>
      </c>
      <c r="Z226" s="25">
        <v>0.01</v>
      </c>
      <c r="AA226" s="25">
        <v>0</v>
      </c>
      <c r="AB226" s="25">
        <v>0</v>
      </c>
      <c r="AC226" s="25">
        <v>0</v>
      </c>
      <c r="AD226" s="25">
        <v>0</v>
      </c>
      <c r="AE226" s="25">
        <v>0</v>
      </c>
      <c r="AF226" s="25">
        <v>0</v>
      </c>
      <c r="AG226" s="25">
        <v>0</v>
      </c>
      <c r="AH226" s="25">
        <v>0</v>
      </c>
      <c r="AI226" s="25">
        <v>0</v>
      </c>
      <c r="AJ226" s="26">
        <v>0</v>
      </c>
      <c r="AK226" s="26">
        <v>0</v>
      </c>
      <c r="AL226" s="26">
        <v>0</v>
      </c>
      <c r="AM226" s="26">
        <v>0</v>
      </c>
      <c r="AN226" s="26">
        <v>0</v>
      </c>
      <c r="AO226" s="26">
        <v>0</v>
      </c>
      <c r="AP226" s="26">
        <v>0</v>
      </c>
      <c r="AQ226" s="26">
        <v>0</v>
      </c>
      <c r="AR226" s="26">
        <v>0</v>
      </c>
      <c r="AS226" s="26">
        <v>0</v>
      </c>
      <c r="AT226" s="26">
        <v>0</v>
      </c>
      <c r="AU226" s="26">
        <v>0</v>
      </c>
      <c r="AV226" s="26">
        <v>0</v>
      </c>
      <c r="AW226" s="26">
        <v>0</v>
      </c>
      <c r="AX226" s="26">
        <v>0</v>
      </c>
      <c r="AY226" s="26">
        <v>0</v>
      </c>
      <c r="AZ226" s="26">
        <v>0</v>
      </c>
      <c r="BA226" s="26">
        <v>0</v>
      </c>
      <c r="BB226" s="26">
        <v>0</v>
      </c>
      <c r="BC226" s="26">
        <v>0</v>
      </c>
      <c r="BD226" s="26">
        <v>0</v>
      </c>
      <c r="BE226" s="26">
        <v>0</v>
      </c>
      <c r="BF226" s="26">
        <v>0</v>
      </c>
      <c r="BG226" s="26">
        <v>0</v>
      </c>
      <c r="BH226" s="26">
        <v>0</v>
      </c>
      <c r="BI226" s="26">
        <v>0</v>
      </c>
      <c r="BJ226" s="26">
        <v>0</v>
      </c>
      <c r="BK226" s="26">
        <v>0</v>
      </c>
      <c r="BL226" s="26">
        <v>0</v>
      </c>
      <c r="BM226" s="26">
        <v>0</v>
      </c>
      <c r="BN226" s="26">
        <v>0</v>
      </c>
      <c r="BO226" s="26">
        <v>0</v>
      </c>
      <c r="BP226" s="26">
        <v>0</v>
      </c>
      <c r="BQ226" s="26">
        <v>0</v>
      </c>
      <c r="BR226" s="26">
        <v>0</v>
      </c>
      <c r="BS226" s="26">
        <v>0</v>
      </c>
      <c r="BT226" s="26">
        <v>0</v>
      </c>
      <c r="BU226" s="26">
        <v>0</v>
      </c>
      <c r="BV226" s="26">
        <v>0</v>
      </c>
      <c r="BW226" s="26">
        <v>0</v>
      </c>
      <c r="BX226" s="26">
        <v>0</v>
      </c>
      <c r="BY226" s="26">
        <v>0</v>
      </c>
      <c r="BZ226" s="26">
        <v>0</v>
      </c>
      <c r="CA226" s="26">
        <v>0</v>
      </c>
      <c r="CB226" s="26">
        <v>180.08</v>
      </c>
      <c r="CC226" s="27"/>
      <c r="CD226" s="27"/>
      <c r="CE226" s="26">
        <v>0</v>
      </c>
      <c r="CG226" s="26">
        <v>3.07</v>
      </c>
      <c r="CH226" s="26">
        <v>3.07</v>
      </c>
      <c r="CI226" s="26">
        <v>3.07</v>
      </c>
      <c r="CJ226" s="26">
        <v>331.88</v>
      </c>
      <c r="CK226" s="26">
        <v>130.5</v>
      </c>
      <c r="CL226" s="26">
        <v>231.19</v>
      </c>
      <c r="CM226" s="26">
        <v>33.01</v>
      </c>
      <c r="CN226" s="26">
        <v>19.510000000000002</v>
      </c>
      <c r="CO226" s="26">
        <v>26.26</v>
      </c>
      <c r="CP226" s="26">
        <v>4.5</v>
      </c>
      <c r="CQ226" s="26">
        <v>0</v>
      </c>
    </row>
    <row r="227" spans="1:95" s="13" customFormat="1" ht="31.5" x14ac:dyDescent="0.25">
      <c r="A227" s="19" t="str">
        <f>"15/4"</f>
        <v>15/4</v>
      </c>
      <c r="B227" s="20" t="s">
        <v>108</v>
      </c>
      <c r="C227" s="43" t="s">
        <v>169</v>
      </c>
      <c r="D227" s="21">
        <v>5.97</v>
      </c>
      <c r="E227" s="21">
        <v>2.35</v>
      </c>
      <c r="F227" s="21">
        <v>4.7699999999999996</v>
      </c>
      <c r="G227" s="21">
        <v>0.52</v>
      </c>
      <c r="H227" s="21">
        <v>33.75</v>
      </c>
      <c r="I227" s="52">
        <v>196.94623199999998</v>
      </c>
      <c r="J227" s="21">
        <v>3.4</v>
      </c>
      <c r="K227" s="21">
        <v>0.09</v>
      </c>
      <c r="L227" s="21">
        <v>0</v>
      </c>
      <c r="M227" s="21">
        <v>0</v>
      </c>
      <c r="N227" s="21">
        <v>7.57</v>
      </c>
      <c r="O227" s="21">
        <v>23.22</v>
      </c>
      <c r="P227" s="21">
        <v>2.95</v>
      </c>
      <c r="Q227" s="21">
        <v>0</v>
      </c>
      <c r="R227" s="21">
        <v>0</v>
      </c>
      <c r="S227" s="21">
        <v>0.08</v>
      </c>
      <c r="T227" s="21">
        <v>1.6</v>
      </c>
      <c r="U227" s="21">
        <v>240.19</v>
      </c>
      <c r="V227" s="21">
        <v>176.15</v>
      </c>
      <c r="W227" s="21">
        <v>115.21</v>
      </c>
      <c r="X227" s="21">
        <v>27.24</v>
      </c>
      <c r="Y227" s="21">
        <v>183.37</v>
      </c>
      <c r="Z227" s="21">
        <v>0.73</v>
      </c>
      <c r="AA227" s="21">
        <v>19.2</v>
      </c>
      <c r="AB227" s="21">
        <v>16</v>
      </c>
      <c r="AC227" s="21">
        <v>35.6</v>
      </c>
      <c r="AD227" s="21">
        <v>0.64</v>
      </c>
      <c r="AE227" s="21">
        <v>0.1</v>
      </c>
      <c r="AF227" s="21">
        <v>0.13</v>
      </c>
      <c r="AG227" s="21">
        <v>0.93</v>
      </c>
      <c r="AH227" s="21">
        <v>2.5299999999999998</v>
      </c>
      <c r="AI227" s="21">
        <v>0.42</v>
      </c>
      <c r="AJ227" s="13">
        <v>0</v>
      </c>
      <c r="AK227" s="13">
        <v>182.06</v>
      </c>
      <c r="AL227" s="13">
        <v>176.38</v>
      </c>
      <c r="AM227" s="13">
        <v>194.62</v>
      </c>
      <c r="AN227" s="13">
        <v>133.29</v>
      </c>
      <c r="AO227" s="13">
        <v>60.8</v>
      </c>
      <c r="AP227" s="13">
        <v>95.77</v>
      </c>
      <c r="AQ227" s="13">
        <v>46.74</v>
      </c>
      <c r="AR227" s="13">
        <v>197.1</v>
      </c>
      <c r="AS227" s="13">
        <v>153.63</v>
      </c>
      <c r="AT227" s="13">
        <v>185.22</v>
      </c>
      <c r="AU227" s="13">
        <v>240.9</v>
      </c>
      <c r="AV227" s="13">
        <v>87.8</v>
      </c>
      <c r="AW227" s="13">
        <v>155.06</v>
      </c>
      <c r="AX227" s="13">
        <v>905.86</v>
      </c>
      <c r="AY227" s="13">
        <v>0</v>
      </c>
      <c r="AZ227" s="13">
        <v>494.36</v>
      </c>
      <c r="BA227" s="13">
        <v>148.66999999999999</v>
      </c>
      <c r="BB227" s="13">
        <v>114.38</v>
      </c>
      <c r="BC227" s="13">
        <v>75.58</v>
      </c>
      <c r="BD227" s="13">
        <v>0.09</v>
      </c>
      <c r="BE227" s="13">
        <v>0.04</v>
      </c>
      <c r="BF227" s="13">
        <v>0.02</v>
      </c>
      <c r="BG227" s="13">
        <v>0.05</v>
      </c>
      <c r="BH227" s="13">
        <v>0.06</v>
      </c>
      <c r="BI227" s="13">
        <v>0.28000000000000003</v>
      </c>
      <c r="BJ227" s="13">
        <v>0</v>
      </c>
      <c r="BK227" s="13">
        <v>0.78</v>
      </c>
      <c r="BL227" s="13">
        <v>0</v>
      </c>
      <c r="BM227" s="13">
        <v>0.24</v>
      </c>
      <c r="BN227" s="13">
        <v>0</v>
      </c>
      <c r="BO227" s="13">
        <v>0</v>
      </c>
      <c r="BP227" s="13">
        <v>0</v>
      </c>
      <c r="BQ227" s="13">
        <v>0.05</v>
      </c>
      <c r="BR227" s="13">
        <v>0.08</v>
      </c>
      <c r="BS227" s="13">
        <v>0.63</v>
      </c>
      <c r="BT227" s="13">
        <v>0</v>
      </c>
      <c r="BU227" s="13">
        <v>0</v>
      </c>
      <c r="BV227" s="13">
        <v>0.04</v>
      </c>
      <c r="BW227" s="13">
        <v>0</v>
      </c>
      <c r="BX227" s="13">
        <v>0</v>
      </c>
      <c r="BY227" s="13">
        <v>0</v>
      </c>
      <c r="BZ227" s="13">
        <v>0</v>
      </c>
      <c r="CA227" s="13">
        <v>0</v>
      </c>
      <c r="CB227" s="13">
        <v>177.81</v>
      </c>
      <c r="CC227" s="22"/>
      <c r="CD227" s="22"/>
      <c r="CE227" s="13">
        <v>21.87</v>
      </c>
      <c r="CG227" s="13">
        <v>25.68</v>
      </c>
      <c r="CH227" s="13">
        <v>10.89</v>
      </c>
      <c r="CI227" s="13">
        <v>18.28</v>
      </c>
      <c r="CJ227" s="13">
        <v>1610.75</v>
      </c>
      <c r="CK227" s="13">
        <v>737.21</v>
      </c>
      <c r="CL227" s="13">
        <v>1173.98</v>
      </c>
      <c r="CM227" s="13">
        <v>33.909999999999997</v>
      </c>
      <c r="CN227" s="13">
        <v>17.91</v>
      </c>
      <c r="CO227" s="13">
        <v>25.91</v>
      </c>
      <c r="CP227" s="13">
        <v>4</v>
      </c>
      <c r="CQ227" s="13">
        <v>0.5</v>
      </c>
    </row>
    <row r="228" spans="1:95" s="14" customFormat="1" x14ac:dyDescent="0.25">
      <c r="A228" s="28"/>
      <c r="B228" s="29" t="s">
        <v>156</v>
      </c>
      <c r="C228" s="44">
        <v>430</v>
      </c>
      <c r="D228" s="30">
        <f>SUM(D224:D227)</f>
        <v>11.86</v>
      </c>
      <c r="E228" s="30">
        <f t="shared" ref="E228:AI228" si="31">SUM(E224:E227)</f>
        <v>4.9800000000000004</v>
      </c>
      <c r="F228" s="30">
        <f t="shared" si="31"/>
        <v>8.67</v>
      </c>
      <c r="G228" s="30">
        <f t="shared" si="31"/>
        <v>1.76</v>
      </c>
      <c r="H228" s="30">
        <f t="shared" si="31"/>
        <v>59.6</v>
      </c>
      <c r="I228" s="53">
        <f t="shared" si="31"/>
        <v>357.971318</v>
      </c>
      <c r="J228" s="30">
        <f t="shared" si="31"/>
        <v>5.13</v>
      </c>
      <c r="K228" s="30">
        <f t="shared" si="31"/>
        <v>0.09</v>
      </c>
      <c r="L228" s="30">
        <f t="shared" si="31"/>
        <v>0</v>
      </c>
      <c r="M228" s="30">
        <f t="shared" si="31"/>
        <v>0</v>
      </c>
      <c r="N228" s="30">
        <f t="shared" si="31"/>
        <v>13.330000000000002</v>
      </c>
      <c r="O228" s="30">
        <f t="shared" si="31"/>
        <v>41.94</v>
      </c>
      <c r="P228" s="30">
        <f t="shared" si="31"/>
        <v>4.32</v>
      </c>
      <c r="Q228" s="30">
        <f t="shared" si="31"/>
        <v>0</v>
      </c>
      <c r="R228" s="30">
        <f t="shared" si="31"/>
        <v>0</v>
      </c>
      <c r="S228" s="30">
        <f t="shared" si="31"/>
        <v>0.4</v>
      </c>
      <c r="T228" s="30">
        <f t="shared" si="31"/>
        <v>2.72</v>
      </c>
      <c r="U228" s="30">
        <f t="shared" si="31"/>
        <v>521.83000000000004</v>
      </c>
      <c r="V228" s="30">
        <f t="shared" si="31"/>
        <v>238.68</v>
      </c>
      <c r="W228" s="30">
        <f t="shared" si="31"/>
        <v>224.14</v>
      </c>
      <c r="X228" s="30">
        <f t="shared" si="31"/>
        <v>45.94</v>
      </c>
      <c r="Y228" s="30">
        <f t="shared" si="31"/>
        <v>277.37</v>
      </c>
      <c r="Z228" s="30">
        <f t="shared" si="31"/>
        <v>1.61</v>
      </c>
      <c r="AA228" s="30">
        <f t="shared" si="31"/>
        <v>40.200000000000003</v>
      </c>
      <c r="AB228" s="30">
        <f t="shared" si="31"/>
        <v>33</v>
      </c>
      <c r="AC228" s="30">
        <f t="shared" si="31"/>
        <v>59.400000000000006</v>
      </c>
      <c r="AD228" s="30">
        <f t="shared" si="31"/>
        <v>1.36</v>
      </c>
      <c r="AE228" s="30">
        <f t="shared" si="31"/>
        <v>0.16</v>
      </c>
      <c r="AF228" s="30">
        <f t="shared" si="31"/>
        <v>0.19</v>
      </c>
      <c r="AG228" s="30">
        <f t="shared" si="31"/>
        <v>1.59</v>
      </c>
      <c r="AH228" s="30">
        <f t="shared" si="31"/>
        <v>4.41</v>
      </c>
      <c r="AI228" s="30">
        <f t="shared" si="31"/>
        <v>0.49</v>
      </c>
      <c r="AJ228" s="14">
        <v>0</v>
      </c>
      <c r="AK228" s="14">
        <v>487.86</v>
      </c>
      <c r="AL228" s="14">
        <v>447.78</v>
      </c>
      <c r="AM228" s="14">
        <v>661.02</v>
      </c>
      <c r="AN228" s="14">
        <v>370.89</v>
      </c>
      <c r="AO228" s="14">
        <v>163.6</v>
      </c>
      <c r="AP228" s="14">
        <v>284.37</v>
      </c>
      <c r="AQ228" s="14">
        <v>151.94</v>
      </c>
      <c r="AR228" s="14">
        <v>499.1</v>
      </c>
      <c r="AS228" s="14">
        <v>334.03</v>
      </c>
      <c r="AT228" s="14">
        <v>417.42</v>
      </c>
      <c r="AU228" s="14">
        <v>517.29999999999995</v>
      </c>
      <c r="AV228" s="14">
        <v>222.2</v>
      </c>
      <c r="AW228" s="14">
        <v>318.06</v>
      </c>
      <c r="AX228" s="14">
        <v>2352.86</v>
      </c>
      <c r="AY228" s="14">
        <v>0</v>
      </c>
      <c r="AZ228" s="14">
        <v>1070.1600000000001</v>
      </c>
      <c r="BA228" s="14">
        <v>410.07</v>
      </c>
      <c r="BB228" s="14">
        <v>342.18</v>
      </c>
      <c r="BC228" s="14">
        <v>166.28</v>
      </c>
      <c r="BD228" s="14">
        <v>0.09</v>
      </c>
      <c r="BE228" s="14">
        <v>0.05</v>
      </c>
      <c r="BF228" s="14">
        <v>0.06</v>
      </c>
      <c r="BG228" s="14">
        <v>0.16</v>
      </c>
      <c r="BH228" s="14">
        <v>0.19</v>
      </c>
      <c r="BI228" s="14">
        <v>0.62</v>
      </c>
      <c r="BJ228" s="14">
        <v>0.04</v>
      </c>
      <c r="BK228" s="14">
        <v>1.61</v>
      </c>
      <c r="BL228" s="14">
        <v>0.01</v>
      </c>
      <c r="BM228" s="14">
        <v>0.46</v>
      </c>
      <c r="BN228" s="14">
        <v>0.01</v>
      </c>
      <c r="BO228" s="14">
        <v>0</v>
      </c>
      <c r="BP228" s="14">
        <v>0</v>
      </c>
      <c r="BQ228" s="14">
        <v>0.1</v>
      </c>
      <c r="BR228" s="14">
        <v>0.15</v>
      </c>
      <c r="BS228" s="14">
        <v>1.62</v>
      </c>
      <c r="BT228" s="14">
        <v>0</v>
      </c>
      <c r="BU228" s="14">
        <v>0</v>
      </c>
      <c r="BV228" s="14">
        <v>0.46</v>
      </c>
      <c r="BW228" s="14">
        <v>0.01</v>
      </c>
      <c r="BX228" s="14">
        <v>0</v>
      </c>
      <c r="BY228" s="14">
        <v>0</v>
      </c>
      <c r="BZ228" s="14">
        <v>0</v>
      </c>
      <c r="CA228" s="14">
        <v>0</v>
      </c>
      <c r="CB228" s="14">
        <v>375.61</v>
      </c>
      <c r="CC228" s="11"/>
      <c r="CD228" s="11" t="e">
        <f>$I$228/#REF!*100</f>
        <v>#REF!</v>
      </c>
      <c r="CE228" s="14">
        <v>45.7</v>
      </c>
      <c r="CG228" s="14">
        <v>29.75</v>
      </c>
      <c r="CH228" s="14">
        <v>14.96</v>
      </c>
      <c r="CI228" s="14">
        <v>22.35</v>
      </c>
      <c r="CJ228" s="14">
        <v>3607.62</v>
      </c>
      <c r="CK228" s="14">
        <v>1863.91</v>
      </c>
      <c r="CL228" s="14">
        <v>2735.77</v>
      </c>
      <c r="CM228" s="14">
        <v>75.3</v>
      </c>
      <c r="CN228" s="14">
        <v>44.67</v>
      </c>
      <c r="CO228" s="14">
        <v>59.99</v>
      </c>
      <c r="CP228" s="14">
        <v>8.5</v>
      </c>
      <c r="CQ228" s="14">
        <v>0.5</v>
      </c>
    </row>
    <row r="229" spans="1:95" x14ac:dyDescent="0.25">
      <c r="B229" s="18" t="s">
        <v>157</v>
      </c>
    </row>
    <row r="230" spans="1:95" s="13" customFormat="1" x14ac:dyDescent="0.25">
      <c r="A230" s="19" t="str">
        <f>"1"</f>
        <v>1</v>
      </c>
      <c r="B230" s="20" t="s">
        <v>131</v>
      </c>
      <c r="C230" s="43" t="str">
        <f>"100"</f>
        <v>100</v>
      </c>
      <c r="D230" s="21">
        <v>0.05</v>
      </c>
      <c r="E230" s="21">
        <v>0</v>
      </c>
      <c r="F230" s="21">
        <v>0</v>
      </c>
      <c r="G230" s="21">
        <v>0</v>
      </c>
      <c r="H230" s="21">
        <v>9.35</v>
      </c>
      <c r="I230" s="52">
        <v>38.514959999999995</v>
      </c>
      <c r="J230" s="21">
        <v>0</v>
      </c>
      <c r="K230" s="21">
        <v>0</v>
      </c>
      <c r="L230" s="21">
        <v>0</v>
      </c>
      <c r="M230" s="21">
        <v>0</v>
      </c>
      <c r="N230" s="21">
        <v>0</v>
      </c>
      <c r="O230" s="21">
        <v>9.35</v>
      </c>
      <c r="P230" s="21">
        <v>0</v>
      </c>
      <c r="Q230" s="21">
        <v>0</v>
      </c>
      <c r="R230" s="21">
        <v>0</v>
      </c>
      <c r="S230" s="21">
        <v>0</v>
      </c>
      <c r="T230" s="21">
        <v>0</v>
      </c>
      <c r="U230" s="21">
        <v>0</v>
      </c>
      <c r="V230" s="21">
        <v>0</v>
      </c>
      <c r="W230" s="21">
        <v>0</v>
      </c>
      <c r="X230" s="21">
        <v>0</v>
      </c>
      <c r="Y230" s="21">
        <v>0</v>
      </c>
      <c r="Z230" s="21">
        <v>0</v>
      </c>
      <c r="AA230" s="21">
        <v>0</v>
      </c>
      <c r="AB230" s="21">
        <v>0</v>
      </c>
      <c r="AC230" s="21">
        <v>0</v>
      </c>
      <c r="AD230" s="21">
        <v>0</v>
      </c>
      <c r="AE230" s="21">
        <v>0</v>
      </c>
      <c r="AF230" s="21">
        <v>0</v>
      </c>
      <c r="AG230" s="21">
        <v>0</v>
      </c>
      <c r="AH230" s="21">
        <v>0</v>
      </c>
      <c r="AI230" s="21">
        <v>0</v>
      </c>
      <c r="AJ230" s="13">
        <v>0</v>
      </c>
      <c r="AK230" s="13">
        <v>0</v>
      </c>
      <c r="AL230" s="13">
        <v>0</v>
      </c>
      <c r="AM230" s="13">
        <v>0</v>
      </c>
      <c r="AN230" s="13">
        <v>0</v>
      </c>
      <c r="AO230" s="13">
        <v>0</v>
      </c>
      <c r="AP230" s="13">
        <v>0</v>
      </c>
      <c r="AQ230" s="13">
        <v>0</v>
      </c>
      <c r="AR230" s="13">
        <v>0</v>
      </c>
      <c r="AS230" s="13">
        <v>0</v>
      </c>
      <c r="AT230" s="13">
        <v>0</v>
      </c>
      <c r="AU230" s="13">
        <v>0</v>
      </c>
      <c r="AV230" s="13">
        <v>0</v>
      </c>
      <c r="AW230" s="13">
        <v>0</v>
      </c>
      <c r="AX230" s="13">
        <v>0</v>
      </c>
      <c r="AY230" s="13">
        <v>0</v>
      </c>
      <c r="AZ230" s="13">
        <v>0</v>
      </c>
      <c r="BA230" s="13">
        <v>0</v>
      </c>
      <c r="BB230" s="13">
        <v>0</v>
      </c>
      <c r="BC230" s="13">
        <v>0</v>
      </c>
      <c r="BD230" s="13">
        <v>0</v>
      </c>
      <c r="BE230" s="13">
        <v>0</v>
      </c>
      <c r="BF230" s="13">
        <v>0</v>
      </c>
      <c r="BG230" s="13">
        <v>0</v>
      </c>
      <c r="BH230" s="13">
        <v>0</v>
      </c>
      <c r="BI230" s="13">
        <v>0</v>
      </c>
      <c r="BJ230" s="13">
        <v>0</v>
      </c>
      <c r="BK230" s="13">
        <v>0</v>
      </c>
      <c r="BL230" s="13">
        <v>0</v>
      </c>
      <c r="BM230" s="13">
        <v>0</v>
      </c>
      <c r="BN230" s="13">
        <v>0</v>
      </c>
      <c r="BO230" s="13">
        <v>0</v>
      </c>
      <c r="BP230" s="13">
        <v>0</v>
      </c>
      <c r="BQ230" s="13">
        <v>0</v>
      </c>
      <c r="BR230" s="13">
        <v>0</v>
      </c>
      <c r="BS230" s="13">
        <v>0</v>
      </c>
      <c r="BT230" s="13">
        <v>0</v>
      </c>
      <c r="BU230" s="13">
        <v>0</v>
      </c>
      <c r="BV230" s="13">
        <v>0</v>
      </c>
      <c r="BW230" s="13">
        <v>0</v>
      </c>
      <c r="BX230" s="13">
        <v>0</v>
      </c>
      <c r="BY230" s="13">
        <v>0</v>
      </c>
      <c r="BZ230" s="13">
        <v>0</v>
      </c>
      <c r="CA230" s="13">
        <v>0</v>
      </c>
      <c r="CB230" s="13">
        <v>95.11</v>
      </c>
      <c r="CC230" s="22"/>
      <c r="CD230" s="22"/>
      <c r="CE230" s="13">
        <v>0</v>
      </c>
      <c r="CG230" s="13">
        <v>0</v>
      </c>
      <c r="CH230" s="13">
        <v>0</v>
      </c>
      <c r="CI230" s="13">
        <v>0</v>
      </c>
      <c r="CJ230" s="13">
        <v>0</v>
      </c>
      <c r="CK230" s="13">
        <v>0</v>
      </c>
      <c r="CL230" s="13">
        <v>0</v>
      </c>
      <c r="CM230" s="13">
        <v>0</v>
      </c>
      <c r="CN230" s="13">
        <v>0</v>
      </c>
      <c r="CO230" s="13">
        <v>0</v>
      </c>
      <c r="CP230" s="13">
        <v>0</v>
      </c>
      <c r="CQ230" s="13">
        <v>0</v>
      </c>
    </row>
    <row r="231" spans="1:95" s="14" customFormat="1" x14ac:dyDescent="0.25">
      <c r="A231" s="28"/>
      <c r="B231" s="29" t="s">
        <v>156</v>
      </c>
      <c r="C231" s="44">
        <v>100</v>
      </c>
      <c r="D231" s="30">
        <v>0.05</v>
      </c>
      <c r="E231" s="30">
        <v>0</v>
      </c>
      <c r="F231" s="30">
        <v>0</v>
      </c>
      <c r="G231" s="30">
        <v>0</v>
      </c>
      <c r="H231" s="30">
        <v>9.35</v>
      </c>
      <c r="I231" s="53">
        <v>38.51</v>
      </c>
      <c r="J231" s="30">
        <v>0</v>
      </c>
      <c r="K231" s="30">
        <v>0</v>
      </c>
      <c r="L231" s="30">
        <v>0</v>
      </c>
      <c r="M231" s="30">
        <v>0</v>
      </c>
      <c r="N231" s="30">
        <v>0</v>
      </c>
      <c r="O231" s="30">
        <v>9.35</v>
      </c>
      <c r="P231" s="30">
        <v>0</v>
      </c>
      <c r="Q231" s="30">
        <v>0</v>
      </c>
      <c r="R231" s="30">
        <v>0</v>
      </c>
      <c r="S231" s="30">
        <v>0</v>
      </c>
      <c r="T231" s="30">
        <v>0</v>
      </c>
      <c r="U231" s="30">
        <v>0</v>
      </c>
      <c r="V231" s="30">
        <v>0</v>
      </c>
      <c r="W231" s="30">
        <v>0</v>
      </c>
      <c r="X231" s="30">
        <v>0</v>
      </c>
      <c r="Y231" s="30">
        <v>0</v>
      </c>
      <c r="Z231" s="30">
        <v>0</v>
      </c>
      <c r="AA231" s="30">
        <v>0</v>
      </c>
      <c r="AB231" s="30">
        <v>0</v>
      </c>
      <c r="AC231" s="30">
        <v>0</v>
      </c>
      <c r="AD231" s="30">
        <v>0</v>
      </c>
      <c r="AE231" s="30">
        <v>0</v>
      </c>
      <c r="AF231" s="30">
        <v>0</v>
      </c>
      <c r="AG231" s="30">
        <v>0</v>
      </c>
      <c r="AH231" s="30">
        <v>0</v>
      </c>
      <c r="AI231" s="30">
        <v>0</v>
      </c>
      <c r="AJ231" s="14">
        <v>0</v>
      </c>
      <c r="AK231" s="14">
        <v>0</v>
      </c>
      <c r="AL231" s="14">
        <v>0</v>
      </c>
      <c r="AM231" s="14">
        <v>0</v>
      </c>
      <c r="AN231" s="14">
        <v>0</v>
      </c>
      <c r="AO231" s="14">
        <v>0</v>
      </c>
      <c r="AP231" s="14">
        <v>0</v>
      </c>
      <c r="AQ231" s="14">
        <v>0</v>
      </c>
      <c r="AR231" s="14">
        <v>0</v>
      </c>
      <c r="AS231" s="14">
        <v>0</v>
      </c>
      <c r="AT231" s="14">
        <v>0</v>
      </c>
      <c r="AU231" s="14">
        <v>0</v>
      </c>
      <c r="AV231" s="14">
        <v>0</v>
      </c>
      <c r="AW231" s="14">
        <v>0</v>
      </c>
      <c r="AX231" s="14">
        <v>0</v>
      </c>
      <c r="AY231" s="14">
        <v>0</v>
      </c>
      <c r="AZ231" s="14">
        <v>0</v>
      </c>
      <c r="BA231" s="14">
        <v>0</v>
      </c>
      <c r="BB231" s="14">
        <v>0</v>
      </c>
      <c r="BC231" s="14">
        <v>0</v>
      </c>
      <c r="BD231" s="14">
        <v>0</v>
      </c>
      <c r="BE231" s="14">
        <v>0</v>
      </c>
      <c r="BF231" s="14">
        <v>0</v>
      </c>
      <c r="BG231" s="14">
        <v>0</v>
      </c>
      <c r="BH231" s="14">
        <v>0</v>
      </c>
      <c r="BI231" s="14">
        <v>0</v>
      </c>
      <c r="BJ231" s="14">
        <v>0</v>
      </c>
      <c r="BK231" s="14">
        <v>0</v>
      </c>
      <c r="BL231" s="14">
        <v>0</v>
      </c>
      <c r="BM231" s="14">
        <v>0</v>
      </c>
      <c r="BN231" s="14">
        <v>0</v>
      </c>
      <c r="BO231" s="14">
        <v>0</v>
      </c>
      <c r="BP231" s="14">
        <v>0</v>
      </c>
      <c r="BQ231" s="14">
        <v>0</v>
      </c>
      <c r="BR231" s="14">
        <v>0</v>
      </c>
      <c r="BS231" s="14">
        <v>0</v>
      </c>
      <c r="BT231" s="14">
        <v>0</v>
      </c>
      <c r="BU231" s="14">
        <v>0</v>
      </c>
      <c r="BV231" s="14">
        <v>0</v>
      </c>
      <c r="BW231" s="14">
        <v>0</v>
      </c>
      <c r="BX231" s="14">
        <v>0</v>
      </c>
      <c r="BY231" s="14">
        <v>0</v>
      </c>
      <c r="BZ231" s="14">
        <v>0</v>
      </c>
      <c r="CA231" s="14">
        <v>0</v>
      </c>
      <c r="CB231" s="14">
        <v>95.11</v>
      </c>
      <c r="CC231" s="11"/>
      <c r="CD231" s="11" t="e">
        <f>$I$231/#REF!*100</f>
        <v>#REF!</v>
      </c>
      <c r="CE231" s="14">
        <v>0</v>
      </c>
      <c r="CG231" s="14">
        <v>0</v>
      </c>
      <c r="CH231" s="14">
        <v>0</v>
      </c>
      <c r="CI231" s="14">
        <v>0</v>
      </c>
      <c r="CJ231" s="14">
        <v>0</v>
      </c>
      <c r="CK231" s="14">
        <v>0</v>
      </c>
      <c r="CL231" s="14">
        <v>0</v>
      </c>
      <c r="CM231" s="14">
        <v>0</v>
      </c>
      <c r="CN231" s="14">
        <v>0</v>
      </c>
      <c r="CO231" s="14">
        <v>0</v>
      </c>
      <c r="CP231" s="14">
        <v>0</v>
      </c>
      <c r="CQ231" s="14">
        <v>0</v>
      </c>
    </row>
    <row r="232" spans="1:95" x14ac:dyDescent="0.25">
      <c r="B232" s="18" t="s">
        <v>109</v>
      </c>
    </row>
    <row r="233" spans="1:95" s="26" customFormat="1" x14ac:dyDescent="0.25">
      <c r="A233" s="23" t="str">
        <f>"-"</f>
        <v>-</v>
      </c>
      <c r="B233" s="24" t="s">
        <v>110</v>
      </c>
      <c r="C233" s="42" t="str">
        <f>"20"</f>
        <v>20</v>
      </c>
      <c r="D233" s="25">
        <v>1.32</v>
      </c>
      <c r="E233" s="25">
        <v>0</v>
      </c>
      <c r="F233" s="25">
        <v>0.13</v>
      </c>
      <c r="G233" s="25">
        <v>0.13</v>
      </c>
      <c r="H233" s="25">
        <v>9.3800000000000008</v>
      </c>
      <c r="I233" s="51">
        <v>44.780199999999994</v>
      </c>
      <c r="J233" s="25">
        <v>0</v>
      </c>
      <c r="K233" s="25">
        <v>0</v>
      </c>
      <c r="L233" s="25">
        <v>0</v>
      </c>
      <c r="M233" s="25">
        <v>0</v>
      </c>
      <c r="N233" s="25">
        <v>0.22</v>
      </c>
      <c r="O233" s="25">
        <v>9.1199999999999992</v>
      </c>
      <c r="P233" s="25">
        <v>0.04</v>
      </c>
      <c r="Q233" s="25">
        <v>0</v>
      </c>
      <c r="R233" s="25">
        <v>0</v>
      </c>
      <c r="S233" s="25">
        <v>0</v>
      </c>
      <c r="T233" s="25">
        <v>0.36</v>
      </c>
      <c r="U233" s="25">
        <v>0</v>
      </c>
      <c r="V233" s="25">
        <v>0</v>
      </c>
      <c r="W233" s="25">
        <v>0</v>
      </c>
      <c r="X233" s="25">
        <v>0</v>
      </c>
      <c r="Y233" s="25">
        <v>0</v>
      </c>
      <c r="Z233" s="25">
        <v>0</v>
      </c>
      <c r="AA233" s="25">
        <v>0</v>
      </c>
      <c r="AB233" s="25">
        <v>0</v>
      </c>
      <c r="AC233" s="25">
        <v>0</v>
      </c>
      <c r="AD233" s="25">
        <v>0</v>
      </c>
      <c r="AE233" s="25">
        <v>0</v>
      </c>
      <c r="AF233" s="25">
        <v>0</v>
      </c>
      <c r="AG233" s="25">
        <v>0</v>
      </c>
      <c r="AH233" s="25">
        <v>0</v>
      </c>
      <c r="AI233" s="25">
        <v>0</v>
      </c>
      <c r="AJ233" s="26">
        <v>0</v>
      </c>
      <c r="AK233" s="26">
        <v>63.86</v>
      </c>
      <c r="AL233" s="26">
        <v>66.47</v>
      </c>
      <c r="AM233" s="26">
        <v>101.79</v>
      </c>
      <c r="AN233" s="26">
        <v>33.76</v>
      </c>
      <c r="AO233" s="26">
        <v>20.010000000000002</v>
      </c>
      <c r="AP233" s="26">
        <v>40.020000000000003</v>
      </c>
      <c r="AQ233" s="26">
        <v>15.14</v>
      </c>
      <c r="AR233" s="26">
        <v>72.38</v>
      </c>
      <c r="AS233" s="26">
        <v>44.89</v>
      </c>
      <c r="AT233" s="26">
        <v>62.64</v>
      </c>
      <c r="AU233" s="26">
        <v>51.68</v>
      </c>
      <c r="AV233" s="26">
        <v>27.14</v>
      </c>
      <c r="AW233" s="26">
        <v>48.02</v>
      </c>
      <c r="AX233" s="26">
        <v>401.59</v>
      </c>
      <c r="AY233" s="26">
        <v>0</v>
      </c>
      <c r="AZ233" s="26">
        <v>130.85</v>
      </c>
      <c r="BA233" s="26">
        <v>56.9</v>
      </c>
      <c r="BB233" s="26">
        <v>37.76</v>
      </c>
      <c r="BC233" s="26">
        <v>29.93</v>
      </c>
      <c r="BD233" s="26">
        <v>0</v>
      </c>
      <c r="BE233" s="26">
        <v>0</v>
      </c>
      <c r="BF233" s="26">
        <v>0</v>
      </c>
      <c r="BG233" s="26">
        <v>0</v>
      </c>
      <c r="BH233" s="26">
        <v>0</v>
      </c>
      <c r="BI233" s="26">
        <v>0</v>
      </c>
      <c r="BJ233" s="26">
        <v>0</v>
      </c>
      <c r="BK233" s="26">
        <v>0.02</v>
      </c>
      <c r="BL233" s="26">
        <v>0</v>
      </c>
      <c r="BM233" s="26">
        <v>0</v>
      </c>
      <c r="BN233" s="26">
        <v>0</v>
      </c>
      <c r="BO233" s="26">
        <v>0</v>
      </c>
      <c r="BP233" s="26">
        <v>0</v>
      </c>
      <c r="BQ233" s="26">
        <v>0</v>
      </c>
      <c r="BR233" s="26">
        <v>0</v>
      </c>
      <c r="BS233" s="26">
        <v>0.01</v>
      </c>
      <c r="BT233" s="26">
        <v>0</v>
      </c>
      <c r="BU233" s="26">
        <v>0</v>
      </c>
      <c r="BV233" s="26">
        <v>0.06</v>
      </c>
      <c r="BW233" s="26">
        <v>0</v>
      </c>
      <c r="BX233" s="26">
        <v>0</v>
      </c>
      <c r="BY233" s="26">
        <v>0</v>
      </c>
      <c r="BZ233" s="26">
        <v>0</v>
      </c>
      <c r="CA233" s="26">
        <v>0</v>
      </c>
      <c r="CB233" s="26">
        <v>7.82</v>
      </c>
      <c r="CC233" s="27"/>
      <c r="CD233" s="27"/>
      <c r="CE233" s="26">
        <v>0</v>
      </c>
      <c r="CG233" s="26">
        <v>0</v>
      </c>
      <c r="CH233" s="26">
        <v>0</v>
      </c>
      <c r="CI233" s="26">
        <v>0</v>
      </c>
      <c r="CJ233" s="26">
        <v>380</v>
      </c>
      <c r="CK233" s="26">
        <v>146.4</v>
      </c>
      <c r="CL233" s="26">
        <v>263.2</v>
      </c>
      <c r="CM233" s="26">
        <v>3.04</v>
      </c>
      <c r="CN233" s="26">
        <v>3.04</v>
      </c>
      <c r="CO233" s="26">
        <v>3.04</v>
      </c>
      <c r="CP233" s="26">
        <v>0</v>
      </c>
      <c r="CQ233" s="26">
        <v>0</v>
      </c>
    </row>
    <row r="234" spans="1:95" s="26" customFormat="1" x14ac:dyDescent="0.25">
      <c r="A234" s="23" t="str">
        <f>"-"</f>
        <v>-</v>
      </c>
      <c r="B234" s="24" t="s">
        <v>111</v>
      </c>
      <c r="C234" s="42" t="str">
        <f>"20"</f>
        <v>20</v>
      </c>
      <c r="D234" s="25">
        <v>1.32</v>
      </c>
      <c r="E234" s="25">
        <v>0</v>
      </c>
      <c r="F234" s="25">
        <v>0.24</v>
      </c>
      <c r="G234" s="25">
        <v>0.24</v>
      </c>
      <c r="H234" s="25">
        <v>8.34</v>
      </c>
      <c r="I234" s="51">
        <v>38.676000000000002</v>
      </c>
      <c r="J234" s="25">
        <v>0.04</v>
      </c>
      <c r="K234" s="25">
        <v>0</v>
      </c>
      <c r="L234" s="25">
        <v>0</v>
      </c>
      <c r="M234" s="25">
        <v>0</v>
      </c>
      <c r="N234" s="25">
        <v>0.24</v>
      </c>
      <c r="O234" s="25">
        <v>6.44</v>
      </c>
      <c r="P234" s="25">
        <v>1.66</v>
      </c>
      <c r="Q234" s="25">
        <v>0</v>
      </c>
      <c r="R234" s="25">
        <v>0</v>
      </c>
      <c r="S234" s="25">
        <v>0.2</v>
      </c>
      <c r="T234" s="25">
        <v>0.5</v>
      </c>
      <c r="U234" s="25">
        <v>122</v>
      </c>
      <c r="V234" s="25">
        <v>49</v>
      </c>
      <c r="W234" s="25">
        <v>7</v>
      </c>
      <c r="X234" s="25">
        <v>9.4</v>
      </c>
      <c r="Y234" s="25">
        <v>31.6</v>
      </c>
      <c r="Z234" s="25">
        <v>0.78</v>
      </c>
      <c r="AA234" s="25">
        <v>0</v>
      </c>
      <c r="AB234" s="25">
        <v>1</v>
      </c>
      <c r="AC234" s="25">
        <v>0.2</v>
      </c>
      <c r="AD234" s="25">
        <v>0.28000000000000003</v>
      </c>
      <c r="AE234" s="25">
        <v>0.04</v>
      </c>
      <c r="AF234" s="25">
        <v>0.02</v>
      </c>
      <c r="AG234" s="25">
        <v>0.14000000000000001</v>
      </c>
      <c r="AH234" s="25">
        <v>0.4</v>
      </c>
      <c r="AI234" s="25">
        <v>0</v>
      </c>
      <c r="AJ234" s="26">
        <v>0</v>
      </c>
      <c r="AK234" s="26">
        <v>64.400000000000006</v>
      </c>
      <c r="AL234" s="26">
        <v>49.6</v>
      </c>
      <c r="AM234" s="26">
        <v>85.4</v>
      </c>
      <c r="AN234" s="26">
        <v>44.6</v>
      </c>
      <c r="AO234" s="26">
        <v>18.600000000000001</v>
      </c>
      <c r="AP234" s="26">
        <v>39.6</v>
      </c>
      <c r="AQ234" s="26">
        <v>16</v>
      </c>
      <c r="AR234" s="26">
        <v>74.2</v>
      </c>
      <c r="AS234" s="26">
        <v>59.4</v>
      </c>
      <c r="AT234" s="26">
        <v>58.2</v>
      </c>
      <c r="AU234" s="26">
        <v>92.8</v>
      </c>
      <c r="AV234" s="26">
        <v>24.8</v>
      </c>
      <c r="AW234" s="26">
        <v>62</v>
      </c>
      <c r="AX234" s="26">
        <v>311.8</v>
      </c>
      <c r="AY234" s="26">
        <v>0</v>
      </c>
      <c r="AZ234" s="26">
        <v>105.2</v>
      </c>
      <c r="BA234" s="26">
        <v>58.2</v>
      </c>
      <c r="BB234" s="26">
        <v>36</v>
      </c>
      <c r="BC234" s="26">
        <v>26</v>
      </c>
      <c r="BD234" s="26">
        <v>0</v>
      </c>
      <c r="BE234" s="26">
        <v>0</v>
      </c>
      <c r="BF234" s="26">
        <v>0</v>
      </c>
      <c r="BG234" s="26">
        <v>0</v>
      </c>
      <c r="BH234" s="26">
        <v>0</v>
      </c>
      <c r="BI234" s="26">
        <v>0</v>
      </c>
      <c r="BJ234" s="26">
        <v>0</v>
      </c>
      <c r="BK234" s="26">
        <v>0.03</v>
      </c>
      <c r="BL234" s="26">
        <v>0</v>
      </c>
      <c r="BM234" s="26">
        <v>0</v>
      </c>
      <c r="BN234" s="26">
        <v>0</v>
      </c>
      <c r="BO234" s="26">
        <v>0</v>
      </c>
      <c r="BP234" s="26">
        <v>0</v>
      </c>
      <c r="BQ234" s="26">
        <v>0</v>
      </c>
      <c r="BR234" s="26">
        <v>0</v>
      </c>
      <c r="BS234" s="26">
        <v>0.02</v>
      </c>
      <c r="BT234" s="26">
        <v>0</v>
      </c>
      <c r="BU234" s="26">
        <v>0</v>
      </c>
      <c r="BV234" s="26">
        <v>0.1</v>
      </c>
      <c r="BW234" s="26">
        <v>0.02</v>
      </c>
      <c r="BX234" s="26">
        <v>0</v>
      </c>
      <c r="BY234" s="26">
        <v>0</v>
      </c>
      <c r="BZ234" s="26">
        <v>0</v>
      </c>
      <c r="CA234" s="26">
        <v>0</v>
      </c>
      <c r="CB234" s="26">
        <v>9.4</v>
      </c>
      <c r="CC234" s="27"/>
      <c r="CD234" s="27"/>
      <c r="CE234" s="26">
        <v>0.17</v>
      </c>
      <c r="CG234" s="26">
        <v>1</v>
      </c>
      <c r="CH234" s="26">
        <v>1</v>
      </c>
      <c r="CI234" s="26">
        <v>1</v>
      </c>
      <c r="CJ234" s="26">
        <v>190</v>
      </c>
      <c r="CK234" s="26">
        <v>73.2</v>
      </c>
      <c r="CL234" s="26">
        <v>131.6</v>
      </c>
      <c r="CM234" s="26">
        <v>1.9</v>
      </c>
      <c r="CN234" s="26">
        <v>1.58</v>
      </c>
      <c r="CO234" s="26">
        <v>1.74</v>
      </c>
      <c r="CP234" s="26">
        <v>0</v>
      </c>
      <c r="CQ234" s="26">
        <v>0</v>
      </c>
    </row>
    <row r="235" spans="1:95" s="26" customFormat="1" x14ac:dyDescent="0.25">
      <c r="A235" s="23" t="str">
        <f>"3/10"</f>
        <v>3/10</v>
      </c>
      <c r="B235" s="24" t="s">
        <v>124</v>
      </c>
      <c r="C235" s="42" t="s">
        <v>175</v>
      </c>
      <c r="D235" s="25">
        <v>0.14000000000000001</v>
      </c>
      <c r="E235" s="25">
        <v>0</v>
      </c>
      <c r="F235" s="25">
        <v>0.14000000000000001</v>
      </c>
      <c r="G235" s="25">
        <v>0.14000000000000001</v>
      </c>
      <c r="H235" s="25">
        <v>21.67</v>
      </c>
      <c r="I235" s="51">
        <v>84.015215999999995</v>
      </c>
      <c r="J235" s="25">
        <v>0.04</v>
      </c>
      <c r="K235" s="25">
        <v>0</v>
      </c>
      <c r="L235" s="25">
        <v>0</v>
      </c>
      <c r="M235" s="25">
        <v>0</v>
      </c>
      <c r="N235" s="25">
        <v>20.78</v>
      </c>
      <c r="O235" s="25">
        <v>0.27</v>
      </c>
      <c r="P235" s="25">
        <v>0.62</v>
      </c>
      <c r="Q235" s="25">
        <v>0</v>
      </c>
      <c r="R235" s="25">
        <v>0</v>
      </c>
      <c r="S235" s="25">
        <v>0.28999999999999998</v>
      </c>
      <c r="T235" s="25">
        <v>0.2</v>
      </c>
      <c r="U235" s="25">
        <v>9.44</v>
      </c>
      <c r="V235" s="25">
        <v>99.61</v>
      </c>
      <c r="W235" s="25">
        <v>6.11</v>
      </c>
      <c r="X235" s="25">
        <v>3.08</v>
      </c>
      <c r="Y235" s="25">
        <v>3.68</v>
      </c>
      <c r="Z235" s="25">
        <v>0.82</v>
      </c>
      <c r="AA235" s="25">
        <v>0</v>
      </c>
      <c r="AB235" s="25">
        <v>9.7200000000000006</v>
      </c>
      <c r="AC235" s="25">
        <v>1.8</v>
      </c>
      <c r="AD235" s="25">
        <v>7.0000000000000007E-2</v>
      </c>
      <c r="AE235" s="25">
        <v>0.01</v>
      </c>
      <c r="AF235" s="25">
        <v>0.01</v>
      </c>
      <c r="AG235" s="25">
        <v>0.09</v>
      </c>
      <c r="AH235" s="25">
        <v>0.14000000000000001</v>
      </c>
      <c r="AI235" s="25">
        <v>1.44</v>
      </c>
      <c r="AJ235" s="26">
        <v>0</v>
      </c>
      <c r="AK235" s="26">
        <v>4.2300000000000004</v>
      </c>
      <c r="AL235" s="26">
        <v>4.59</v>
      </c>
      <c r="AM235" s="26">
        <v>6.7</v>
      </c>
      <c r="AN235" s="26">
        <v>6.35</v>
      </c>
      <c r="AO235" s="26">
        <v>1.06</v>
      </c>
      <c r="AP235" s="26">
        <v>3.88</v>
      </c>
      <c r="AQ235" s="26">
        <v>1.06</v>
      </c>
      <c r="AR235" s="26">
        <v>3.18</v>
      </c>
      <c r="AS235" s="26">
        <v>6</v>
      </c>
      <c r="AT235" s="26">
        <v>3.53</v>
      </c>
      <c r="AU235" s="26">
        <v>27.52</v>
      </c>
      <c r="AV235" s="26">
        <v>2.4700000000000002</v>
      </c>
      <c r="AW235" s="26">
        <v>4.9400000000000004</v>
      </c>
      <c r="AX235" s="26">
        <v>14.82</v>
      </c>
      <c r="AY235" s="26">
        <v>0</v>
      </c>
      <c r="AZ235" s="26">
        <v>4.59</v>
      </c>
      <c r="BA235" s="26">
        <v>5.64</v>
      </c>
      <c r="BB235" s="26">
        <v>2.12</v>
      </c>
      <c r="BC235" s="26">
        <v>1.76</v>
      </c>
      <c r="BD235" s="26">
        <v>0</v>
      </c>
      <c r="BE235" s="26">
        <v>0</v>
      </c>
      <c r="BF235" s="26">
        <v>0</v>
      </c>
      <c r="BG235" s="26">
        <v>0</v>
      </c>
      <c r="BH235" s="26">
        <v>0</v>
      </c>
      <c r="BI235" s="26">
        <v>0</v>
      </c>
      <c r="BJ235" s="26">
        <v>0</v>
      </c>
      <c r="BK235" s="26">
        <v>0</v>
      </c>
      <c r="BL235" s="26">
        <v>0</v>
      </c>
      <c r="BM235" s="26">
        <v>0</v>
      </c>
      <c r="BN235" s="26">
        <v>0</v>
      </c>
      <c r="BO235" s="26">
        <v>0</v>
      </c>
      <c r="BP235" s="26">
        <v>0</v>
      </c>
      <c r="BQ235" s="26">
        <v>0</v>
      </c>
      <c r="BR235" s="26">
        <v>0</v>
      </c>
      <c r="BS235" s="26">
        <v>0</v>
      </c>
      <c r="BT235" s="26">
        <v>0</v>
      </c>
      <c r="BU235" s="26">
        <v>0</v>
      </c>
      <c r="BV235" s="26">
        <v>0</v>
      </c>
      <c r="BW235" s="26">
        <v>0</v>
      </c>
      <c r="BX235" s="26">
        <v>0</v>
      </c>
      <c r="BY235" s="26">
        <v>0</v>
      </c>
      <c r="BZ235" s="26">
        <v>0</v>
      </c>
      <c r="CA235" s="26">
        <v>0</v>
      </c>
      <c r="CB235" s="26">
        <v>220.09</v>
      </c>
      <c r="CC235" s="27"/>
      <c r="CD235" s="27"/>
      <c r="CE235" s="26">
        <v>1.62</v>
      </c>
      <c r="CG235" s="26">
        <v>3.75</v>
      </c>
      <c r="CH235" s="26">
        <v>3.75</v>
      </c>
      <c r="CI235" s="26">
        <v>3.75</v>
      </c>
      <c r="CJ235" s="26">
        <v>360</v>
      </c>
      <c r="CK235" s="26">
        <v>174.15</v>
      </c>
      <c r="CL235" s="26">
        <v>267.08</v>
      </c>
      <c r="CM235" s="26">
        <v>34.340000000000003</v>
      </c>
      <c r="CN235" s="26">
        <v>20.16</v>
      </c>
      <c r="CO235" s="26">
        <v>27.25</v>
      </c>
      <c r="CP235" s="26">
        <v>18</v>
      </c>
      <c r="CQ235" s="26">
        <v>0</v>
      </c>
    </row>
    <row r="236" spans="1:95" s="58" customFormat="1" ht="31.5" x14ac:dyDescent="0.25">
      <c r="A236" s="55" t="str">
        <f>"6/1"</f>
        <v>6/1</v>
      </c>
      <c r="B236" s="56" t="s">
        <v>113</v>
      </c>
      <c r="C236" s="42" t="s">
        <v>172</v>
      </c>
      <c r="D236" s="57">
        <v>0.76</v>
      </c>
      <c r="E236" s="57">
        <v>0</v>
      </c>
      <c r="F236" s="57">
        <v>2.98</v>
      </c>
      <c r="G236" s="57">
        <v>2.98</v>
      </c>
      <c r="H236" s="57">
        <v>4.66</v>
      </c>
      <c r="I236" s="51">
        <v>46.345914999999998</v>
      </c>
      <c r="J236" s="57">
        <v>0.38</v>
      </c>
      <c r="K236" s="57">
        <v>1.95</v>
      </c>
      <c r="L236" s="57">
        <v>0</v>
      </c>
      <c r="M236" s="57">
        <v>0</v>
      </c>
      <c r="N236" s="57">
        <v>3.68</v>
      </c>
      <c r="O236" s="57">
        <v>0.05</v>
      </c>
      <c r="P236" s="57">
        <v>0.92</v>
      </c>
      <c r="Q236" s="57">
        <v>0</v>
      </c>
      <c r="R236" s="57">
        <v>0</v>
      </c>
      <c r="S236" s="57">
        <v>0.13</v>
      </c>
      <c r="T236" s="57">
        <v>0.57999999999999996</v>
      </c>
      <c r="U236" s="57">
        <v>101.28</v>
      </c>
      <c r="V236" s="57">
        <v>126</v>
      </c>
      <c r="W236" s="57">
        <v>20.7</v>
      </c>
      <c r="X236" s="57">
        <v>8.91</v>
      </c>
      <c r="Y236" s="57">
        <v>15.95</v>
      </c>
      <c r="Z236" s="57">
        <v>0.28999999999999998</v>
      </c>
      <c r="AA236" s="57">
        <v>0</v>
      </c>
      <c r="AB236" s="57">
        <v>948.15</v>
      </c>
      <c r="AC236" s="57">
        <v>161.13</v>
      </c>
      <c r="AD236" s="57">
        <v>1.39</v>
      </c>
      <c r="AE236" s="57">
        <v>0.02</v>
      </c>
      <c r="AF236" s="57">
        <v>0.02</v>
      </c>
      <c r="AG236" s="57">
        <v>0.34</v>
      </c>
      <c r="AH236" s="57">
        <v>0.43</v>
      </c>
      <c r="AI236" s="57">
        <v>16.93</v>
      </c>
      <c r="AJ236" s="58">
        <v>0</v>
      </c>
      <c r="AK236" s="58">
        <v>24.69</v>
      </c>
      <c r="AL236" s="58">
        <v>21.12</v>
      </c>
      <c r="AM236" s="58">
        <v>26.97</v>
      </c>
      <c r="AN236" s="58">
        <v>25.4</v>
      </c>
      <c r="AO236" s="58">
        <v>8.7899999999999991</v>
      </c>
      <c r="AP236" s="58">
        <v>19.05</v>
      </c>
      <c r="AQ236" s="58">
        <v>4.3</v>
      </c>
      <c r="AR236" s="58">
        <v>23.01</v>
      </c>
      <c r="AS236" s="58">
        <v>29.86</v>
      </c>
      <c r="AT236" s="58">
        <v>34.450000000000003</v>
      </c>
      <c r="AU236" s="58">
        <v>73.790000000000006</v>
      </c>
      <c r="AV236" s="58">
        <v>11.39</v>
      </c>
      <c r="AW236" s="58">
        <v>19.55</v>
      </c>
      <c r="AX236" s="58">
        <v>119.49</v>
      </c>
      <c r="AY236" s="58">
        <v>0</v>
      </c>
      <c r="AZ236" s="58">
        <v>24.03</v>
      </c>
      <c r="BA236" s="58">
        <v>24.27</v>
      </c>
      <c r="BB236" s="58">
        <v>19.79</v>
      </c>
      <c r="BC236" s="58">
        <v>8.2899999999999991</v>
      </c>
      <c r="BD236" s="58">
        <v>0</v>
      </c>
      <c r="BE236" s="58">
        <v>0</v>
      </c>
      <c r="BF236" s="58">
        <v>0</v>
      </c>
      <c r="BG236" s="58">
        <v>0</v>
      </c>
      <c r="BH236" s="58">
        <v>0</v>
      </c>
      <c r="BI236" s="58">
        <v>0</v>
      </c>
      <c r="BJ236" s="58">
        <v>0</v>
      </c>
      <c r="BK236" s="58">
        <v>0.18</v>
      </c>
      <c r="BL236" s="58">
        <v>0</v>
      </c>
      <c r="BM236" s="58">
        <v>0.12</v>
      </c>
      <c r="BN236" s="58">
        <v>0.01</v>
      </c>
      <c r="BO236" s="58">
        <v>0.02</v>
      </c>
      <c r="BP236" s="58">
        <v>0</v>
      </c>
      <c r="BQ236" s="58">
        <v>0</v>
      </c>
      <c r="BR236" s="58">
        <v>0</v>
      </c>
      <c r="BS236" s="58">
        <v>0.7</v>
      </c>
      <c r="BT236" s="58">
        <v>0</v>
      </c>
      <c r="BU236" s="58">
        <v>0</v>
      </c>
      <c r="BV236" s="58">
        <v>1.73</v>
      </c>
      <c r="BW236" s="58">
        <v>0</v>
      </c>
      <c r="BX236" s="58">
        <v>0</v>
      </c>
      <c r="BY236" s="58">
        <v>0</v>
      </c>
      <c r="BZ236" s="58">
        <v>0</v>
      </c>
      <c r="CA236" s="58">
        <v>0</v>
      </c>
      <c r="CB236" s="58">
        <v>40.950000000000003</v>
      </c>
      <c r="CC236" s="59"/>
      <c r="CD236" s="59"/>
      <c r="CE236" s="58">
        <v>158.03</v>
      </c>
      <c r="CG236" s="58">
        <v>8.1300000000000008</v>
      </c>
      <c r="CH236" s="58">
        <v>3.73</v>
      </c>
      <c r="CI236" s="58">
        <v>5.93</v>
      </c>
      <c r="CJ236" s="58">
        <v>243.8</v>
      </c>
      <c r="CK236" s="58">
        <v>58.38</v>
      </c>
      <c r="CL236" s="58">
        <v>151.09</v>
      </c>
      <c r="CM236" s="58">
        <v>3.92</v>
      </c>
      <c r="CN236" s="58">
        <v>3.7</v>
      </c>
      <c r="CO236" s="58">
        <v>3.81</v>
      </c>
      <c r="CP236" s="58">
        <v>1.5</v>
      </c>
      <c r="CQ236" s="58">
        <v>0.25</v>
      </c>
    </row>
    <row r="237" spans="1:95" s="26" customFormat="1" ht="31.5" x14ac:dyDescent="0.25">
      <c r="A237" s="23" t="str">
        <f>"14/2"</f>
        <v>14/2</v>
      </c>
      <c r="B237" s="24" t="s">
        <v>137</v>
      </c>
      <c r="C237" s="42" t="str">
        <f>"180"</f>
        <v>180</v>
      </c>
      <c r="D237" s="25">
        <v>1.56</v>
      </c>
      <c r="E237" s="25">
        <v>5.86</v>
      </c>
      <c r="F237" s="25">
        <v>3.48</v>
      </c>
      <c r="G237" s="25">
        <v>3.95</v>
      </c>
      <c r="H237" s="25">
        <v>12.15</v>
      </c>
      <c r="I237" s="51">
        <v>84.96522539999998</v>
      </c>
      <c r="J237" s="25">
        <v>0.51</v>
      </c>
      <c r="K237" s="25">
        <v>2.34</v>
      </c>
      <c r="L237" s="25">
        <v>0</v>
      </c>
      <c r="M237" s="25">
        <v>0</v>
      </c>
      <c r="N237" s="25">
        <v>1.53</v>
      </c>
      <c r="O237" s="25">
        <v>9.51</v>
      </c>
      <c r="P237" s="25">
        <v>1.1100000000000001</v>
      </c>
      <c r="Q237" s="25">
        <v>0</v>
      </c>
      <c r="R237" s="25">
        <v>0</v>
      </c>
      <c r="S237" s="25">
        <v>0.14000000000000001</v>
      </c>
      <c r="T237" s="25">
        <v>1.1200000000000001</v>
      </c>
      <c r="U237" s="25">
        <v>144.13999999999999</v>
      </c>
      <c r="V237" s="25">
        <v>297.61</v>
      </c>
      <c r="W237" s="25">
        <v>9.9600000000000009</v>
      </c>
      <c r="X237" s="25">
        <v>16.510000000000002</v>
      </c>
      <c r="Y237" s="25">
        <v>41.01</v>
      </c>
      <c r="Z237" s="25">
        <v>0.6</v>
      </c>
      <c r="AA237" s="25">
        <v>0</v>
      </c>
      <c r="AB237" s="25">
        <v>700.42</v>
      </c>
      <c r="AC237" s="25">
        <v>145.72999999999999</v>
      </c>
      <c r="AD237" s="25">
        <v>1.69</v>
      </c>
      <c r="AE237" s="25">
        <v>0.06</v>
      </c>
      <c r="AF237" s="25">
        <v>0.04</v>
      </c>
      <c r="AG237" s="25">
        <v>0.67</v>
      </c>
      <c r="AH237" s="25">
        <v>1.24</v>
      </c>
      <c r="AI237" s="25">
        <v>4.68</v>
      </c>
      <c r="AJ237" s="26">
        <v>0</v>
      </c>
      <c r="AK237" s="26">
        <v>31.51</v>
      </c>
      <c r="AL237" s="26">
        <v>37.229999999999997</v>
      </c>
      <c r="AM237" s="26">
        <v>80.27</v>
      </c>
      <c r="AN237" s="26">
        <v>42.78</v>
      </c>
      <c r="AO237" s="26">
        <v>15.7</v>
      </c>
      <c r="AP237" s="26">
        <v>36.01</v>
      </c>
      <c r="AQ237" s="26">
        <v>16.79</v>
      </c>
      <c r="AR237" s="26">
        <v>42.54</v>
      </c>
      <c r="AS237" s="26">
        <v>69.069999999999993</v>
      </c>
      <c r="AT237" s="26">
        <v>98.38</v>
      </c>
      <c r="AU237" s="26">
        <v>66.67</v>
      </c>
      <c r="AV237" s="26">
        <v>16.86</v>
      </c>
      <c r="AW237" s="26">
        <v>32.93</v>
      </c>
      <c r="AX237" s="26">
        <v>202.71</v>
      </c>
      <c r="AY237" s="26">
        <v>0</v>
      </c>
      <c r="AZ237" s="26">
        <v>44.67</v>
      </c>
      <c r="BA237" s="26">
        <v>39.630000000000003</v>
      </c>
      <c r="BB237" s="26">
        <v>30.32</v>
      </c>
      <c r="BC237" s="26">
        <v>13.5</v>
      </c>
      <c r="BD237" s="26">
        <v>0</v>
      </c>
      <c r="BE237" s="26">
        <v>0</v>
      </c>
      <c r="BF237" s="26">
        <v>0</v>
      </c>
      <c r="BG237" s="26">
        <v>0</v>
      </c>
      <c r="BH237" s="26">
        <v>0</v>
      </c>
      <c r="BI237" s="26">
        <v>0</v>
      </c>
      <c r="BJ237" s="26">
        <v>0</v>
      </c>
      <c r="BK237" s="26">
        <v>0.24</v>
      </c>
      <c r="BL237" s="26">
        <v>0</v>
      </c>
      <c r="BM237" s="26">
        <v>0.14000000000000001</v>
      </c>
      <c r="BN237" s="26">
        <v>0.01</v>
      </c>
      <c r="BO237" s="26">
        <v>0.02</v>
      </c>
      <c r="BP237" s="26">
        <v>0</v>
      </c>
      <c r="BQ237" s="26">
        <v>0</v>
      </c>
      <c r="BR237" s="26">
        <v>0</v>
      </c>
      <c r="BS237" s="26">
        <v>0.84</v>
      </c>
      <c r="BT237" s="26">
        <v>0</v>
      </c>
      <c r="BU237" s="26">
        <v>0</v>
      </c>
      <c r="BV237" s="26">
        <v>2.2400000000000002</v>
      </c>
      <c r="BW237" s="26">
        <v>0</v>
      </c>
      <c r="BX237" s="26">
        <v>0</v>
      </c>
      <c r="BY237" s="26">
        <v>0</v>
      </c>
      <c r="BZ237" s="26">
        <v>0</v>
      </c>
      <c r="CA237" s="26">
        <v>0</v>
      </c>
      <c r="CB237" s="26">
        <v>179.93</v>
      </c>
      <c r="CC237" s="27"/>
      <c r="CD237" s="27"/>
      <c r="CE237" s="26">
        <v>116.74</v>
      </c>
      <c r="CG237" s="26">
        <v>17.04</v>
      </c>
      <c r="CH237" s="26">
        <v>10.95</v>
      </c>
      <c r="CI237" s="26">
        <v>14</v>
      </c>
      <c r="CJ237" s="26">
        <v>576.54999999999995</v>
      </c>
      <c r="CK237" s="26">
        <v>326.56</v>
      </c>
      <c r="CL237" s="26">
        <v>451.55</v>
      </c>
      <c r="CM237" s="26">
        <v>31.93</v>
      </c>
      <c r="CN237" s="26">
        <v>15.45</v>
      </c>
      <c r="CO237" s="26">
        <v>23.69</v>
      </c>
      <c r="CP237" s="26">
        <v>0</v>
      </c>
      <c r="CQ237" s="26">
        <v>0.36</v>
      </c>
    </row>
    <row r="238" spans="1:95" s="26" customFormat="1" ht="31.5" x14ac:dyDescent="0.25">
      <c r="A238" s="23" t="str">
        <f>"46/3"</f>
        <v>46/3</v>
      </c>
      <c r="B238" s="24" t="s">
        <v>133</v>
      </c>
      <c r="C238" s="42" t="s">
        <v>176</v>
      </c>
      <c r="D238" s="25">
        <v>5.3</v>
      </c>
      <c r="E238" s="25">
        <v>0.03</v>
      </c>
      <c r="F238" s="25">
        <v>2.98</v>
      </c>
      <c r="G238" s="25">
        <v>0.66</v>
      </c>
      <c r="H238" s="25">
        <v>34.11</v>
      </c>
      <c r="I238" s="51">
        <v>183.94017449999998</v>
      </c>
      <c r="J238" s="25">
        <v>1.87</v>
      </c>
      <c r="K238" s="25">
        <v>0.08</v>
      </c>
      <c r="L238" s="25">
        <v>0</v>
      </c>
      <c r="M238" s="25">
        <v>0</v>
      </c>
      <c r="N238" s="25">
        <v>0.97</v>
      </c>
      <c r="O238" s="25">
        <v>31.42</v>
      </c>
      <c r="P238" s="25">
        <v>1.72</v>
      </c>
      <c r="Q238" s="25">
        <v>0</v>
      </c>
      <c r="R238" s="25">
        <v>0</v>
      </c>
      <c r="S238" s="25">
        <v>0</v>
      </c>
      <c r="T238" s="25">
        <v>0.68</v>
      </c>
      <c r="U238" s="25">
        <v>147.26</v>
      </c>
      <c r="V238" s="25">
        <v>56.22</v>
      </c>
      <c r="W238" s="25">
        <v>10.53</v>
      </c>
      <c r="X238" s="25">
        <v>7.17</v>
      </c>
      <c r="Y238" s="25">
        <v>39.83</v>
      </c>
      <c r="Z238" s="25">
        <v>0.73</v>
      </c>
      <c r="AA238" s="25">
        <v>9</v>
      </c>
      <c r="AB238" s="25">
        <v>9</v>
      </c>
      <c r="AC238" s="25">
        <v>16.88</v>
      </c>
      <c r="AD238" s="25">
        <v>0.8</v>
      </c>
      <c r="AE238" s="25">
        <v>0.06</v>
      </c>
      <c r="AF238" s="25">
        <v>0.02</v>
      </c>
      <c r="AG238" s="25">
        <v>0.49</v>
      </c>
      <c r="AH238" s="25">
        <v>1.49</v>
      </c>
      <c r="AI238" s="25">
        <v>0</v>
      </c>
      <c r="AJ238" s="26">
        <v>0</v>
      </c>
      <c r="AK238" s="26">
        <v>229.67</v>
      </c>
      <c r="AL238" s="26">
        <v>209.98</v>
      </c>
      <c r="AM238" s="26">
        <v>393.39</v>
      </c>
      <c r="AN238" s="26">
        <v>122.87</v>
      </c>
      <c r="AO238" s="26">
        <v>74.91</v>
      </c>
      <c r="AP238" s="26">
        <v>152.19</v>
      </c>
      <c r="AQ238" s="26">
        <v>49.94</v>
      </c>
      <c r="AR238" s="26">
        <v>244.06</v>
      </c>
      <c r="AS238" s="26">
        <v>161.38999999999999</v>
      </c>
      <c r="AT238" s="26">
        <v>194.59</v>
      </c>
      <c r="AU238" s="26">
        <v>166.92</v>
      </c>
      <c r="AV238" s="26">
        <v>98.07</v>
      </c>
      <c r="AW238" s="26">
        <v>170.55</v>
      </c>
      <c r="AX238" s="26">
        <v>1497.86</v>
      </c>
      <c r="AY238" s="26">
        <v>0</v>
      </c>
      <c r="AZ238" s="26">
        <v>471.98</v>
      </c>
      <c r="BA238" s="26">
        <v>244.48</v>
      </c>
      <c r="BB238" s="26">
        <v>122.77</v>
      </c>
      <c r="BC238" s="26">
        <v>97.19</v>
      </c>
      <c r="BD238" s="26">
        <v>0.09</v>
      </c>
      <c r="BE238" s="26">
        <v>0.04</v>
      </c>
      <c r="BF238" s="26">
        <v>0.02</v>
      </c>
      <c r="BG238" s="26">
        <v>0.05</v>
      </c>
      <c r="BH238" s="26">
        <v>0.06</v>
      </c>
      <c r="BI238" s="26">
        <v>0.26</v>
      </c>
      <c r="BJ238" s="26">
        <v>0</v>
      </c>
      <c r="BK238" s="26">
        <v>0.81</v>
      </c>
      <c r="BL238" s="26">
        <v>0</v>
      </c>
      <c r="BM238" s="26">
        <v>0.23</v>
      </c>
      <c r="BN238" s="26">
        <v>0</v>
      </c>
      <c r="BO238" s="26">
        <v>0</v>
      </c>
      <c r="BP238" s="26">
        <v>0</v>
      </c>
      <c r="BQ238" s="26">
        <v>0.05</v>
      </c>
      <c r="BR238" s="26">
        <v>0.08</v>
      </c>
      <c r="BS238" s="26">
        <v>0.6</v>
      </c>
      <c r="BT238" s="26">
        <v>0</v>
      </c>
      <c r="BU238" s="26">
        <v>0</v>
      </c>
      <c r="BV238" s="26">
        <v>0.24</v>
      </c>
      <c r="BW238" s="26">
        <v>0.01</v>
      </c>
      <c r="BX238" s="26">
        <v>0</v>
      </c>
      <c r="BY238" s="26">
        <v>0</v>
      </c>
      <c r="BZ238" s="26">
        <v>0</v>
      </c>
      <c r="CA238" s="26">
        <v>0</v>
      </c>
      <c r="CB238" s="26">
        <v>7.57</v>
      </c>
      <c r="CC238" s="27"/>
      <c r="CD238" s="27"/>
      <c r="CE238" s="26">
        <v>10.5</v>
      </c>
      <c r="CG238" s="26">
        <v>15.92</v>
      </c>
      <c r="CH238" s="26">
        <v>8.3000000000000007</v>
      </c>
      <c r="CI238" s="26">
        <v>12.11</v>
      </c>
      <c r="CJ238" s="26">
        <v>369.83</v>
      </c>
      <c r="CK238" s="26">
        <v>365.4</v>
      </c>
      <c r="CL238" s="26">
        <v>367.62</v>
      </c>
      <c r="CM238" s="26">
        <v>9.36</v>
      </c>
      <c r="CN238" s="26">
        <v>4.76</v>
      </c>
      <c r="CO238" s="26">
        <v>7.06</v>
      </c>
      <c r="CP238" s="26">
        <v>0</v>
      </c>
      <c r="CQ238" s="26">
        <v>0.38</v>
      </c>
    </row>
    <row r="239" spans="1:95" s="13" customFormat="1" ht="31.5" x14ac:dyDescent="0.25">
      <c r="A239" s="19" t="str">
        <f>"1/27"</f>
        <v>1/27</v>
      </c>
      <c r="B239" s="20" t="s">
        <v>138</v>
      </c>
      <c r="C239" s="43" t="str">
        <f>"70"</f>
        <v>70</v>
      </c>
      <c r="D239" s="21">
        <v>11.89</v>
      </c>
      <c r="E239" s="21">
        <v>10.32</v>
      </c>
      <c r="F239" s="21">
        <v>14.19</v>
      </c>
      <c r="G239" s="21">
        <v>4.3499999999999996</v>
      </c>
      <c r="H239" s="21">
        <v>9.19</v>
      </c>
      <c r="I239" s="52">
        <v>211.52751339999998</v>
      </c>
      <c r="J239" s="21">
        <v>3.66</v>
      </c>
      <c r="K239" s="21">
        <v>2.73</v>
      </c>
      <c r="L239" s="21">
        <v>0</v>
      </c>
      <c r="M239" s="21">
        <v>0</v>
      </c>
      <c r="N239" s="21">
        <v>0.63</v>
      </c>
      <c r="O239" s="21">
        <v>7.88</v>
      </c>
      <c r="P239" s="21">
        <v>0.67</v>
      </c>
      <c r="Q239" s="21">
        <v>0</v>
      </c>
      <c r="R239" s="21">
        <v>0</v>
      </c>
      <c r="S239" s="21">
        <v>0.08</v>
      </c>
      <c r="T239" s="21">
        <v>1.24</v>
      </c>
      <c r="U239" s="21">
        <v>203.16</v>
      </c>
      <c r="V239" s="21">
        <v>164.2</v>
      </c>
      <c r="W239" s="21">
        <v>12.55</v>
      </c>
      <c r="X239" s="21">
        <v>16.7</v>
      </c>
      <c r="Y239" s="21">
        <v>113.8</v>
      </c>
      <c r="Z239" s="21">
        <v>1.6</v>
      </c>
      <c r="AA239" s="21">
        <v>24.99</v>
      </c>
      <c r="AB239" s="21">
        <v>3.47</v>
      </c>
      <c r="AC239" s="21">
        <v>25.76</v>
      </c>
      <c r="AD239" s="21">
        <v>2.3199999999999998</v>
      </c>
      <c r="AE239" s="21">
        <v>0.05</v>
      </c>
      <c r="AF239" s="21">
        <v>0.09</v>
      </c>
      <c r="AG239" s="21">
        <v>3.48</v>
      </c>
      <c r="AH239" s="21">
        <v>6.71</v>
      </c>
      <c r="AI239" s="21">
        <v>0.43</v>
      </c>
      <c r="AJ239" s="13">
        <v>0</v>
      </c>
      <c r="AK239" s="13">
        <v>567.21</v>
      </c>
      <c r="AL239" s="13">
        <v>450.68</v>
      </c>
      <c r="AM239" s="13">
        <v>872.53</v>
      </c>
      <c r="AN239" s="13">
        <v>1125</v>
      </c>
      <c r="AO239" s="13">
        <v>272.04000000000002</v>
      </c>
      <c r="AP239" s="13">
        <v>495.14</v>
      </c>
      <c r="AQ239" s="13">
        <v>156.72</v>
      </c>
      <c r="AR239" s="13">
        <v>475.02</v>
      </c>
      <c r="AS239" s="13">
        <v>663.01</v>
      </c>
      <c r="AT239" s="13">
        <v>689.9</v>
      </c>
      <c r="AU239" s="13">
        <v>979.84</v>
      </c>
      <c r="AV239" s="13">
        <v>338.15</v>
      </c>
      <c r="AW239" s="13">
        <v>710.27</v>
      </c>
      <c r="AX239" s="13">
        <v>1809.83</v>
      </c>
      <c r="AY239" s="13">
        <v>114.5</v>
      </c>
      <c r="AZ239" s="13">
        <v>535.04</v>
      </c>
      <c r="BA239" s="13">
        <v>502.3</v>
      </c>
      <c r="BB239" s="13">
        <v>388.01</v>
      </c>
      <c r="BC239" s="13">
        <v>152.33000000000001</v>
      </c>
      <c r="BD239" s="13">
        <v>0</v>
      </c>
      <c r="BE239" s="13">
        <v>0</v>
      </c>
      <c r="BF239" s="13">
        <v>0</v>
      </c>
      <c r="BG239" s="13">
        <v>0</v>
      </c>
      <c r="BH239" s="13">
        <v>0</v>
      </c>
      <c r="BI239" s="13">
        <v>0</v>
      </c>
      <c r="BJ239" s="13">
        <v>0</v>
      </c>
      <c r="BK239" s="13">
        <v>0.27</v>
      </c>
      <c r="BL239" s="13">
        <v>0</v>
      </c>
      <c r="BM239" s="13">
        <v>0.17</v>
      </c>
      <c r="BN239" s="13">
        <v>0.01</v>
      </c>
      <c r="BO239" s="13">
        <v>0.03</v>
      </c>
      <c r="BP239" s="13">
        <v>0</v>
      </c>
      <c r="BQ239" s="13">
        <v>0</v>
      </c>
      <c r="BR239" s="13">
        <v>0</v>
      </c>
      <c r="BS239" s="13">
        <v>0.99</v>
      </c>
      <c r="BT239" s="13">
        <v>0</v>
      </c>
      <c r="BU239" s="13">
        <v>0</v>
      </c>
      <c r="BV239" s="13">
        <v>2.4700000000000002</v>
      </c>
      <c r="BW239" s="13">
        <v>0</v>
      </c>
      <c r="BX239" s="13">
        <v>0</v>
      </c>
      <c r="BY239" s="13">
        <v>0</v>
      </c>
      <c r="BZ239" s="13">
        <v>0</v>
      </c>
      <c r="CA239" s="13">
        <v>0</v>
      </c>
      <c r="CB239" s="13">
        <v>56.16</v>
      </c>
      <c r="CC239" s="22"/>
      <c r="CD239" s="22"/>
      <c r="CE239" s="13">
        <v>25.57</v>
      </c>
      <c r="CG239" s="13">
        <v>13.04</v>
      </c>
      <c r="CH239" s="13">
        <v>6.89</v>
      </c>
      <c r="CI239" s="13">
        <v>9.9700000000000006</v>
      </c>
      <c r="CJ239" s="13">
        <v>1506.73</v>
      </c>
      <c r="CK239" s="13">
        <v>914.09</v>
      </c>
      <c r="CL239" s="13">
        <v>1210.4100000000001</v>
      </c>
      <c r="CM239" s="13">
        <v>10.44</v>
      </c>
      <c r="CN239" s="13">
        <v>7.36</v>
      </c>
      <c r="CO239" s="13">
        <v>8.9</v>
      </c>
      <c r="CP239" s="13">
        <v>0</v>
      </c>
      <c r="CQ239" s="13">
        <v>0.35</v>
      </c>
    </row>
    <row r="240" spans="1:95" s="14" customFormat="1" x14ac:dyDescent="0.25">
      <c r="A240" s="28"/>
      <c r="B240" s="29" t="s">
        <v>156</v>
      </c>
      <c r="C240" s="44">
        <v>670</v>
      </c>
      <c r="D240" s="30">
        <f>SUM(D233:D239)</f>
        <v>22.29</v>
      </c>
      <c r="E240" s="30">
        <f t="shared" ref="E240:AI240" si="32">SUM(E233:E239)</f>
        <v>16.21</v>
      </c>
      <c r="F240" s="30">
        <f t="shared" si="32"/>
        <v>24.14</v>
      </c>
      <c r="G240" s="30">
        <f t="shared" si="32"/>
        <v>12.45</v>
      </c>
      <c r="H240" s="30">
        <f t="shared" si="32"/>
        <v>99.5</v>
      </c>
      <c r="I240" s="53">
        <f t="shared" si="32"/>
        <v>694.25024429999996</v>
      </c>
      <c r="J240" s="30">
        <f t="shared" si="32"/>
        <v>6.5</v>
      </c>
      <c r="K240" s="30">
        <f t="shared" si="32"/>
        <v>7.1</v>
      </c>
      <c r="L240" s="30">
        <f t="shared" si="32"/>
        <v>0</v>
      </c>
      <c r="M240" s="30">
        <f t="shared" si="32"/>
        <v>0</v>
      </c>
      <c r="N240" s="30">
        <f t="shared" si="32"/>
        <v>28.05</v>
      </c>
      <c r="O240" s="30">
        <f t="shared" si="32"/>
        <v>64.69</v>
      </c>
      <c r="P240" s="30">
        <f t="shared" si="32"/>
        <v>6.7399999999999993</v>
      </c>
      <c r="Q240" s="30">
        <f t="shared" si="32"/>
        <v>0</v>
      </c>
      <c r="R240" s="30">
        <f t="shared" si="32"/>
        <v>0</v>
      </c>
      <c r="S240" s="30">
        <f t="shared" si="32"/>
        <v>0.84</v>
      </c>
      <c r="T240" s="30">
        <f t="shared" si="32"/>
        <v>4.6800000000000006</v>
      </c>
      <c r="U240" s="30">
        <f t="shared" si="32"/>
        <v>727.28</v>
      </c>
      <c r="V240" s="30">
        <f t="shared" si="32"/>
        <v>792.6400000000001</v>
      </c>
      <c r="W240" s="30">
        <f t="shared" si="32"/>
        <v>66.850000000000009</v>
      </c>
      <c r="X240" s="30">
        <f t="shared" si="32"/>
        <v>61.77000000000001</v>
      </c>
      <c r="Y240" s="30">
        <f t="shared" si="32"/>
        <v>245.87</v>
      </c>
      <c r="Z240" s="30">
        <f t="shared" si="32"/>
        <v>4.82</v>
      </c>
      <c r="AA240" s="30">
        <f t="shared" si="32"/>
        <v>33.989999999999995</v>
      </c>
      <c r="AB240" s="30">
        <f t="shared" si="32"/>
        <v>1671.76</v>
      </c>
      <c r="AC240" s="30">
        <f t="shared" si="32"/>
        <v>351.5</v>
      </c>
      <c r="AD240" s="30">
        <f t="shared" si="32"/>
        <v>6.5499999999999989</v>
      </c>
      <c r="AE240" s="30">
        <f t="shared" si="32"/>
        <v>0.24</v>
      </c>
      <c r="AF240" s="30">
        <f t="shared" si="32"/>
        <v>0.2</v>
      </c>
      <c r="AG240" s="30">
        <f t="shared" si="32"/>
        <v>5.21</v>
      </c>
      <c r="AH240" s="30">
        <f t="shared" si="32"/>
        <v>10.41</v>
      </c>
      <c r="AI240" s="30">
        <f t="shared" si="32"/>
        <v>23.48</v>
      </c>
      <c r="AJ240" s="14">
        <v>0</v>
      </c>
      <c r="AK240" s="14">
        <v>974.57</v>
      </c>
      <c r="AL240" s="14">
        <v>834.99</v>
      </c>
      <c r="AM240" s="14">
        <v>1560.1</v>
      </c>
      <c r="AN240" s="14">
        <v>1399.23</v>
      </c>
      <c r="AO240" s="14">
        <v>406.99</v>
      </c>
      <c r="AP240" s="14">
        <v>782.45</v>
      </c>
      <c r="AQ240" s="14">
        <v>261.37</v>
      </c>
      <c r="AR240" s="14">
        <v>926.05</v>
      </c>
      <c r="AS240" s="14">
        <v>1020.66</v>
      </c>
      <c r="AT240" s="14">
        <v>1146.27</v>
      </c>
      <c r="AU240" s="14">
        <v>1437.23</v>
      </c>
      <c r="AV240" s="14">
        <v>512.13</v>
      </c>
      <c r="AW240" s="14">
        <v>1041.44</v>
      </c>
      <c r="AX240" s="14">
        <v>4317.29</v>
      </c>
      <c r="AY240" s="14">
        <v>114.5</v>
      </c>
      <c r="AZ240" s="14">
        <v>1303.94</v>
      </c>
      <c r="BA240" s="14">
        <v>919.94</v>
      </c>
      <c r="BB240" s="14">
        <v>628.38</v>
      </c>
      <c r="BC240" s="14">
        <v>325.16000000000003</v>
      </c>
      <c r="BD240" s="14">
        <v>0.09</v>
      </c>
      <c r="BE240" s="14">
        <v>0.04</v>
      </c>
      <c r="BF240" s="14">
        <v>0.02</v>
      </c>
      <c r="BG240" s="14">
        <v>0.05</v>
      </c>
      <c r="BH240" s="14">
        <v>0.06</v>
      </c>
      <c r="BI240" s="14">
        <v>0.26</v>
      </c>
      <c r="BJ240" s="14">
        <v>0</v>
      </c>
      <c r="BK240" s="14">
        <v>1.56</v>
      </c>
      <c r="BL240" s="14">
        <v>0</v>
      </c>
      <c r="BM240" s="14">
        <v>0.67</v>
      </c>
      <c r="BN240" s="14">
        <v>0.04</v>
      </c>
      <c r="BO240" s="14">
        <v>7.0000000000000007E-2</v>
      </c>
      <c r="BP240" s="14">
        <v>0</v>
      </c>
      <c r="BQ240" s="14">
        <v>0.05</v>
      </c>
      <c r="BR240" s="14">
        <v>0.09</v>
      </c>
      <c r="BS240" s="14">
        <v>3.19</v>
      </c>
      <c r="BT240" s="14">
        <v>0</v>
      </c>
      <c r="BU240" s="14">
        <v>0</v>
      </c>
      <c r="BV240" s="14">
        <v>6.86</v>
      </c>
      <c r="BW240" s="14">
        <v>0.03</v>
      </c>
      <c r="BX240" s="14">
        <v>0</v>
      </c>
      <c r="BY240" s="14">
        <v>0</v>
      </c>
      <c r="BZ240" s="14">
        <v>0</v>
      </c>
      <c r="CA240" s="14">
        <v>0</v>
      </c>
      <c r="CB240" s="14">
        <v>521.66</v>
      </c>
      <c r="CC240" s="11"/>
      <c r="CD240" s="11" t="e">
        <f>$I$240/#REF!*100</f>
        <v>#REF!</v>
      </c>
      <c r="CE240" s="14">
        <v>231.44</v>
      </c>
      <c r="CG240" s="14">
        <v>88.24</v>
      </c>
      <c r="CH240" s="14">
        <v>53.12</v>
      </c>
      <c r="CI240" s="14">
        <v>70.680000000000007</v>
      </c>
      <c r="CJ240" s="14">
        <v>4343.6099999999997</v>
      </c>
      <c r="CK240" s="14">
        <v>2396.86</v>
      </c>
      <c r="CL240" s="14">
        <v>3370.24</v>
      </c>
      <c r="CM240" s="14">
        <v>106.65</v>
      </c>
      <c r="CN240" s="14">
        <v>56.89</v>
      </c>
      <c r="CO240" s="14">
        <v>81.77</v>
      </c>
      <c r="CP240" s="14">
        <v>18</v>
      </c>
      <c r="CQ240" s="14">
        <v>1.34</v>
      </c>
    </row>
    <row r="241" spans="1:95" x14ac:dyDescent="0.25">
      <c r="B241" s="4" t="s">
        <v>116</v>
      </c>
    </row>
    <row r="242" spans="1:95" s="26" customFormat="1" x14ac:dyDescent="0.25">
      <c r="A242" s="23" t="str">
        <f>"31/10"</f>
        <v>31/10</v>
      </c>
      <c r="B242" s="24" t="s">
        <v>178</v>
      </c>
      <c r="C242" s="42" t="s">
        <v>171</v>
      </c>
      <c r="D242" s="25">
        <v>1.46</v>
      </c>
      <c r="E242" s="25">
        <v>1.28</v>
      </c>
      <c r="F242" s="25">
        <v>1.1499999999999999</v>
      </c>
      <c r="G242" s="25">
        <v>0.04</v>
      </c>
      <c r="H242" s="25">
        <v>11.05</v>
      </c>
      <c r="I242" s="51">
        <v>58.098509999999997</v>
      </c>
      <c r="J242" s="25">
        <v>0.77</v>
      </c>
      <c r="K242" s="25">
        <v>0</v>
      </c>
      <c r="L242" s="25">
        <v>0</v>
      </c>
      <c r="M242" s="25">
        <v>0</v>
      </c>
      <c r="N242" s="25">
        <v>10.95</v>
      </c>
      <c r="O242" s="25">
        <v>0</v>
      </c>
      <c r="P242" s="25">
        <v>0.09</v>
      </c>
      <c r="Q242" s="25">
        <v>0</v>
      </c>
      <c r="R242" s="25">
        <v>0</v>
      </c>
      <c r="S242" s="25">
        <v>0.05</v>
      </c>
      <c r="T242" s="25">
        <v>0.37</v>
      </c>
      <c r="U242" s="25">
        <v>22.36</v>
      </c>
      <c r="V242" s="25">
        <v>65.31</v>
      </c>
      <c r="W242" s="25">
        <v>52.64</v>
      </c>
      <c r="X242" s="25">
        <v>5.99</v>
      </c>
      <c r="Y242" s="25">
        <v>37.67</v>
      </c>
      <c r="Z242" s="25">
        <v>7.0000000000000007E-2</v>
      </c>
      <c r="AA242" s="25">
        <v>9</v>
      </c>
      <c r="AB242" s="25">
        <v>4.05</v>
      </c>
      <c r="AC242" s="25">
        <v>9.9</v>
      </c>
      <c r="AD242" s="25">
        <v>0</v>
      </c>
      <c r="AE242" s="25">
        <v>0.02</v>
      </c>
      <c r="AF242" s="25">
        <v>0.06</v>
      </c>
      <c r="AG242" s="25">
        <v>0.04</v>
      </c>
      <c r="AH242" s="25">
        <v>0.36</v>
      </c>
      <c r="AI242" s="25">
        <v>0.23</v>
      </c>
      <c r="AJ242" s="26">
        <v>0</v>
      </c>
      <c r="AK242" s="26">
        <v>0</v>
      </c>
      <c r="AL242" s="26">
        <v>0</v>
      </c>
      <c r="AM242" s="26">
        <v>0</v>
      </c>
      <c r="AN242" s="26">
        <v>0</v>
      </c>
      <c r="AO242" s="26">
        <v>0</v>
      </c>
      <c r="AP242" s="26">
        <v>0</v>
      </c>
      <c r="AQ242" s="26">
        <v>0</v>
      </c>
      <c r="AR242" s="26">
        <v>0</v>
      </c>
      <c r="AS242" s="26">
        <v>0</v>
      </c>
      <c r="AT242" s="26">
        <v>0</v>
      </c>
      <c r="AU242" s="26">
        <v>0</v>
      </c>
      <c r="AV242" s="26">
        <v>0</v>
      </c>
      <c r="AW242" s="26">
        <v>0</v>
      </c>
      <c r="AX242" s="26">
        <v>0</v>
      </c>
      <c r="AY242" s="26">
        <v>0</v>
      </c>
      <c r="AZ242" s="26">
        <v>0</v>
      </c>
      <c r="BA242" s="26">
        <v>0</v>
      </c>
      <c r="BB242" s="26">
        <v>0</v>
      </c>
      <c r="BC242" s="26">
        <v>0</v>
      </c>
      <c r="BD242" s="26">
        <v>0</v>
      </c>
      <c r="BE242" s="26">
        <v>0</v>
      </c>
      <c r="BF242" s="26">
        <v>0</v>
      </c>
      <c r="BG242" s="26">
        <v>0</v>
      </c>
      <c r="BH242" s="26">
        <v>0</v>
      </c>
      <c r="BI242" s="26">
        <v>0</v>
      </c>
      <c r="BJ242" s="26">
        <v>0</v>
      </c>
      <c r="BK242" s="26">
        <v>0</v>
      </c>
      <c r="BL242" s="26">
        <v>0</v>
      </c>
      <c r="BM242" s="26">
        <v>0</v>
      </c>
      <c r="BN242" s="26">
        <v>0</v>
      </c>
      <c r="BO242" s="26">
        <v>0</v>
      </c>
      <c r="BP242" s="26">
        <v>0</v>
      </c>
      <c r="BQ242" s="26">
        <v>0</v>
      </c>
      <c r="BR242" s="26">
        <v>0</v>
      </c>
      <c r="BS242" s="26">
        <v>0</v>
      </c>
      <c r="BT242" s="26">
        <v>0</v>
      </c>
      <c r="BU242" s="26">
        <v>0</v>
      </c>
      <c r="BV242" s="26">
        <v>0</v>
      </c>
      <c r="BW242" s="26">
        <v>0</v>
      </c>
      <c r="BX242" s="26">
        <v>0</v>
      </c>
      <c r="BY242" s="26">
        <v>0</v>
      </c>
      <c r="BZ242" s="26">
        <v>0</v>
      </c>
      <c r="CA242" s="26">
        <v>0</v>
      </c>
      <c r="CB242" s="26">
        <v>175.14</v>
      </c>
      <c r="CC242" s="27"/>
      <c r="CD242" s="27"/>
      <c r="CE242" s="26">
        <v>9.68</v>
      </c>
      <c r="CG242" s="26">
        <v>5.77</v>
      </c>
      <c r="CH242" s="26">
        <v>3.14</v>
      </c>
      <c r="CI242" s="26">
        <v>4.46</v>
      </c>
      <c r="CJ242" s="26">
        <v>504.38</v>
      </c>
      <c r="CK242" s="26">
        <v>186</v>
      </c>
      <c r="CL242" s="26">
        <v>345.19</v>
      </c>
      <c r="CM242" s="26">
        <v>30.02</v>
      </c>
      <c r="CN242" s="26">
        <v>16.14</v>
      </c>
      <c r="CO242" s="26">
        <v>23.08</v>
      </c>
      <c r="CP242" s="26">
        <v>9</v>
      </c>
      <c r="CQ242" s="26">
        <v>0</v>
      </c>
    </row>
    <row r="243" spans="1:95" s="26" customFormat="1" x14ac:dyDescent="0.25">
      <c r="A243" s="23" t="str">
        <f>"27/12"</f>
        <v>27/12</v>
      </c>
      <c r="B243" s="24" t="s">
        <v>129</v>
      </c>
      <c r="C243" s="42" t="str">
        <f>"70"</f>
        <v>70</v>
      </c>
      <c r="D243" s="25">
        <v>4.4800000000000004</v>
      </c>
      <c r="E243" s="25">
        <v>0.49</v>
      </c>
      <c r="F243" s="25">
        <v>4.4000000000000004</v>
      </c>
      <c r="G243" s="25">
        <v>4.71</v>
      </c>
      <c r="H243" s="25">
        <v>27.23</v>
      </c>
      <c r="I243" s="51">
        <v>166.0607024246153</v>
      </c>
      <c r="J243" s="25">
        <v>0.68</v>
      </c>
      <c r="K243" s="25">
        <v>2.73</v>
      </c>
      <c r="L243" s="25">
        <v>0</v>
      </c>
      <c r="M243" s="25">
        <v>0</v>
      </c>
      <c r="N243" s="25">
        <v>1.55</v>
      </c>
      <c r="O243" s="25">
        <v>24.42</v>
      </c>
      <c r="P243" s="25">
        <v>1.26</v>
      </c>
      <c r="Q243" s="25">
        <v>0</v>
      </c>
      <c r="R243" s="25">
        <v>0</v>
      </c>
      <c r="S243" s="25">
        <v>0</v>
      </c>
      <c r="T243" s="25">
        <v>0.23</v>
      </c>
      <c r="U243" s="25">
        <v>4.6500000000000004</v>
      </c>
      <c r="V243" s="25">
        <v>48.29</v>
      </c>
      <c r="W243" s="25">
        <v>7.45</v>
      </c>
      <c r="X243" s="25">
        <v>6.01</v>
      </c>
      <c r="Y243" s="25">
        <v>34.94</v>
      </c>
      <c r="Z243" s="25">
        <v>0.46</v>
      </c>
      <c r="AA243" s="25">
        <v>3.16</v>
      </c>
      <c r="AB243" s="25">
        <v>0.95</v>
      </c>
      <c r="AC243" s="25">
        <v>5.47</v>
      </c>
      <c r="AD243" s="25">
        <v>2.4700000000000002</v>
      </c>
      <c r="AE243" s="25">
        <v>0.05</v>
      </c>
      <c r="AF243" s="25">
        <v>0.02</v>
      </c>
      <c r="AG243" s="25">
        <v>0.41</v>
      </c>
      <c r="AH243" s="25">
        <v>1.35</v>
      </c>
      <c r="AI243" s="25">
        <v>0</v>
      </c>
      <c r="AJ243" s="26">
        <v>0</v>
      </c>
      <c r="AK243" s="26">
        <v>202.71</v>
      </c>
      <c r="AL243" s="26">
        <v>180.85</v>
      </c>
      <c r="AM243" s="26">
        <v>337.42</v>
      </c>
      <c r="AN243" s="26">
        <v>127.72</v>
      </c>
      <c r="AO243" s="26">
        <v>70.28</v>
      </c>
      <c r="AP243" s="26">
        <v>136.15</v>
      </c>
      <c r="AQ243" s="26">
        <v>43.4</v>
      </c>
      <c r="AR243" s="26">
        <v>206.53</v>
      </c>
      <c r="AS243" s="26">
        <v>148.24</v>
      </c>
      <c r="AT243" s="26">
        <v>174.92</v>
      </c>
      <c r="AU243" s="26">
        <v>169.71</v>
      </c>
      <c r="AV243" s="26">
        <v>88.38</v>
      </c>
      <c r="AW243" s="26">
        <v>148.41999999999999</v>
      </c>
      <c r="AX243" s="26">
        <v>1212.97</v>
      </c>
      <c r="AY243" s="26">
        <v>4.05</v>
      </c>
      <c r="AZ243" s="26">
        <v>377.01</v>
      </c>
      <c r="BA243" s="26">
        <v>212.5</v>
      </c>
      <c r="BB243" s="26">
        <v>109.27</v>
      </c>
      <c r="BC243" s="26">
        <v>82.94</v>
      </c>
      <c r="BD243" s="26">
        <v>0</v>
      </c>
      <c r="BE243" s="26">
        <v>0</v>
      </c>
      <c r="BF243" s="26">
        <v>0</v>
      </c>
      <c r="BG243" s="26">
        <v>0</v>
      </c>
      <c r="BH243" s="26">
        <v>0</v>
      </c>
      <c r="BI243" s="26">
        <v>0</v>
      </c>
      <c r="BJ243" s="26">
        <v>0</v>
      </c>
      <c r="BK243" s="26">
        <v>0.27</v>
      </c>
      <c r="BL243" s="26">
        <v>0</v>
      </c>
      <c r="BM243" s="26">
        <v>0.16</v>
      </c>
      <c r="BN243" s="26">
        <v>0.01</v>
      </c>
      <c r="BO243" s="26">
        <v>0.03</v>
      </c>
      <c r="BP243" s="26">
        <v>0</v>
      </c>
      <c r="BQ243" s="26">
        <v>0</v>
      </c>
      <c r="BR243" s="26">
        <v>0</v>
      </c>
      <c r="BS243" s="26">
        <v>0.91</v>
      </c>
      <c r="BT243" s="26">
        <v>0</v>
      </c>
      <c r="BU243" s="26">
        <v>0</v>
      </c>
      <c r="BV243" s="26">
        <v>2.67</v>
      </c>
      <c r="BW243" s="26">
        <v>0.01</v>
      </c>
      <c r="BX243" s="26">
        <v>0</v>
      </c>
      <c r="BY243" s="26">
        <v>0</v>
      </c>
      <c r="BZ243" s="26">
        <v>0</v>
      </c>
      <c r="CA243" s="26">
        <v>0</v>
      </c>
      <c r="CB243" s="26">
        <v>47.35</v>
      </c>
      <c r="CC243" s="27"/>
      <c r="CD243" s="27"/>
      <c r="CE243" s="26">
        <v>3.32</v>
      </c>
      <c r="CG243" s="26">
        <v>1.01</v>
      </c>
      <c r="CH243" s="26">
        <v>0.94</v>
      </c>
      <c r="CI243" s="26">
        <v>0.97</v>
      </c>
      <c r="CJ243" s="26">
        <v>747.16</v>
      </c>
      <c r="CK243" s="26">
        <v>270.06</v>
      </c>
      <c r="CL243" s="26">
        <v>508.61</v>
      </c>
      <c r="CM243" s="26">
        <v>4.1500000000000004</v>
      </c>
      <c r="CN243" s="26">
        <v>2.33</v>
      </c>
      <c r="CO243" s="26">
        <v>3.61</v>
      </c>
      <c r="CP243" s="26">
        <v>1.29</v>
      </c>
      <c r="CQ243" s="26">
        <v>0</v>
      </c>
    </row>
    <row r="244" spans="1:95" s="26" customFormat="1" x14ac:dyDescent="0.25">
      <c r="A244" s="72" t="str">
        <f>"10/150"</f>
        <v>10/150</v>
      </c>
      <c r="B244" s="70" t="s">
        <v>181</v>
      </c>
      <c r="C244" s="78" t="s">
        <v>195</v>
      </c>
      <c r="D244" s="25">
        <v>20.83</v>
      </c>
      <c r="E244" s="25">
        <v>19.29</v>
      </c>
      <c r="F244" s="25">
        <v>5.49</v>
      </c>
      <c r="G244" s="25">
        <v>3.97</v>
      </c>
      <c r="H244" s="25">
        <v>16.41</v>
      </c>
      <c r="I244" s="51">
        <v>200.26511000000002</v>
      </c>
      <c r="J244" s="25">
        <v>1.37</v>
      </c>
      <c r="K244" s="25">
        <v>2.6</v>
      </c>
      <c r="L244" s="25">
        <v>0</v>
      </c>
      <c r="M244" s="25">
        <v>0</v>
      </c>
      <c r="N244" s="25">
        <v>6.91</v>
      </c>
      <c r="O244" s="25">
        <v>9.0299999999999994</v>
      </c>
      <c r="P244" s="25">
        <v>0.47</v>
      </c>
      <c r="Q244" s="25">
        <v>0</v>
      </c>
      <c r="R244" s="25">
        <v>0</v>
      </c>
      <c r="S244" s="25">
        <v>1.1100000000000001</v>
      </c>
      <c r="T244" s="25">
        <v>1.45</v>
      </c>
      <c r="U244" s="25">
        <v>125.93</v>
      </c>
      <c r="V244" s="25">
        <v>119.49</v>
      </c>
      <c r="W244" s="25">
        <v>105.52</v>
      </c>
      <c r="X244" s="25">
        <v>22.26</v>
      </c>
      <c r="Y244" s="25">
        <v>163.63999999999999</v>
      </c>
      <c r="Z244" s="25">
        <v>0.51</v>
      </c>
      <c r="AA244" s="25">
        <v>13.3</v>
      </c>
      <c r="AB244" s="25">
        <v>3.6</v>
      </c>
      <c r="AC244" s="25">
        <v>14.68</v>
      </c>
      <c r="AD244" s="25">
        <v>2.0099999999999998</v>
      </c>
      <c r="AE244" s="25">
        <v>0.05</v>
      </c>
      <c r="AF244" s="25">
        <v>0.21</v>
      </c>
      <c r="AG244" s="25">
        <v>0.49</v>
      </c>
      <c r="AH244" s="25">
        <v>4.1900000000000004</v>
      </c>
      <c r="AI244" s="25">
        <v>0.23</v>
      </c>
      <c r="AJ244" s="26">
        <v>0</v>
      </c>
      <c r="AK244" s="26">
        <v>938.43</v>
      </c>
      <c r="AL244" s="26">
        <v>934.88</v>
      </c>
      <c r="AM244" s="26">
        <v>1730.03</v>
      </c>
      <c r="AN244" s="26">
        <v>1307.31</v>
      </c>
      <c r="AO244" s="26">
        <v>446.86</v>
      </c>
      <c r="AP244" s="26">
        <v>748.54</v>
      </c>
      <c r="AQ244" s="26">
        <v>174.95</v>
      </c>
      <c r="AR244" s="26">
        <v>886.43</v>
      </c>
      <c r="AS244" s="26">
        <v>447.07</v>
      </c>
      <c r="AT244" s="26">
        <v>775.66</v>
      </c>
      <c r="AU244" s="26">
        <v>946.92</v>
      </c>
      <c r="AV244" s="26">
        <v>518.32000000000005</v>
      </c>
      <c r="AW244" s="26">
        <v>284.66000000000003</v>
      </c>
      <c r="AX244" s="26">
        <v>3298.51</v>
      </c>
      <c r="AY244" s="26">
        <v>0.53</v>
      </c>
      <c r="AZ244" s="26">
        <v>1896.81</v>
      </c>
      <c r="BA244" s="26">
        <v>802.86</v>
      </c>
      <c r="BB244" s="26">
        <v>846.49</v>
      </c>
      <c r="BC244" s="26">
        <v>123.23</v>
      </c>
      <c r="BD244" s="26">
        <v>0</v>
      </c>
      <c r="BE244" s="26">
        <v>0</v>
      </c>
      <c r="BF244" s="26">
        <v>0</v>
      </c>
      <c r="BG244" s="26">
        <v>0</v>
      </c>
      <c r="BH244" s="26">
        <v>0</v>
      </c>
      <c r="BI244" s="26">
        <v>0</v>
      </c>
      <c r="BJ244" s="26">
        <v>0</v>
      </c>
      <c r="BK244" s="26">
        <v>0.25</v>
      </c>
      <c r="BL244" s="26">
        <v>0</v>
      </c>
      <c r="BM244" s="26">
        <v>0.16</v>
      </c>
      <c r="BN244" s="26">
        <v>0.01</v>
      </c>
      <c r="BO244" s="26">
        <v>0.03</v>
      </c>
      <c r="BP244" s="26">
        <v>0</v>
      </c>
      <c r="BQ244" s="26">
        <v>0</v>
      </c>
      <c r="BR244" s="26">
        <v>0</v>
      </c>
      <c r="BS244" s="26">
        <v>0.91</v>
      </c>
      <c r="BT244" s="26">
        <v>0</v>
      </c>
      <c r="BU244" s="26">
        <v>0</v>
      </c>
      <c r="BV244" s="26">
        <v>2.31</v>
      </c>
      <c r="BW244" s="26">
        <v>0</v>
      </c>
      <c r="BX244" s="26">
        <v>0</v>
      </c>
      <c r="BY244" s="26">
        <v>0</v>
      </c>
      <c r="BZ244" s="26">
        <v>0</v>
      </c>
      <c r="CA244" s="26">
        <v>0</v>
      </c>
      <c r="CB244" s="26">
        <v>72.56</v>
      </c>
      <c r="CC244" s="27"/>
      <c r="CD244" s="27"/>
      <c r="CE244" s="26">
        <v>13.9</v>
      </c>
      <c r="CG244" s="26">
        <v>16.489999999999998</v>
      </c>
      <c r="CH244" s="26">
        <v>9.08</v>
      </c>
      <c r="CI244" s="26">
        <v>12.78</v>
      </c>
      <c r="CJ244" s="26">
        <v>912.6</v>
      </c>
      <c r="CK244" s="26">
        <v>639.6</v>
      </c>
      <c r="CL244" s="26">
        <v>776.1</v>
      </c>
      <c r="CM244" s="26">
        <v>21.38</v>
      </c>
      <c r="CN244" s="26">
        <v>15.6</v>
      </c>
      <c r="CO244" s="26">
        <v>18.7</v>
      </c>
      <c r="CP244" s="26">
        <v>4</v>
      </c>
      <c r="CQ244" s="26">
        <v>0.24</v>
      </c>
    </row>
    <row r="245" spans="1:95" s="13" customFormat="1" x14ac:dyDescent="0.25">
      <c r="A245" s="73"/>
      <c r="B245" s="71"/>
      <c r="C245" s="79"/>
      <c r="D245" s="21">
        <v>0.24</v>
      </c>
      <c r="E245" s="21">
        <v>0</v>
      </c>
      <c r="F245" s="21">
        <v>1.32</v>
      </c>
      <c r="G245" s="21">
        <v>0</v>
      </c>
      <c r="H245" s="21">
        <v>0.33</v>
      </c>
      <c r="I245" s="21">
        <v>14.342480000000002</v>
      </c>
      <c r="J245" s="21">
        <v>0.9</v>
      </c>
      <c r="K245" s="21">
        <v>0</v>
      </c>
      <c r="L245" s="21">
        <v>0</v>
      </c>
      <c r="M245" s="21">
        <v>0</v>
      </c>
      <c r="N245" s="21">
        <v>0.33</v>
      </c>
      <c r="O245" s="21">
        <v>0</v>
      </c>
      <c r="P245" s="21">
        <v>0</v>
      </c>
      <c r="Q245" s="21">
        <v>0</v>
      </c>
      <c r="R245" s="21">
        <v>0</v>
      </c>
      <c r="S245" s="21">
        <v>0.08</v>
      </c>
      <c r="T245" s="21">
        <v>0.05</v>
      </c>
      <c r="U245" s="21">
        <v>4</v>
      </c>
      <c r="V245" s="21">
        <v>10.210000000000001</v>
      </c>
      <c r="W245" s="21">
        <v>7.74</v>
      </c>
      <c r="X245" s="21">
        <v>0.78</v>
      </c>
      <c r="Y245" s="21">
        <v>5.31</v>
      </c>
      <c r="Z245" s="21">
        <v>0.02</v>
      </c>
      <c r="AA245" s="21">
        <v>6</v>
      </c>
      <c r="AB245" s="21">
        <v>3.2</v>
      </c>
      <c r="AC245" s="21">
        <v>10.7</v>
      </c>
      <c r="AD245" s="21">
        <v>0.03</v>
      </c>
      <c r="AE245" s="21">
        <v>0</v>
      </c>
      <c r="AF245" s="21">
        <v>0.01</v>
      </c>
      <c r="AG245" s="21">
        <v>0.01</v>
      </c>
      <c r="AH245" s="21">
        <v>0.06</v>
      </c>
      <c r="AI245" s="21">
        <v>0.02</v>
      </c>
      <c r="AJ245" s="13">
        <v>0</v>
      </c>
      <c r="AK245" s="13">
        <v>97.29</v>
      </c>
      <c r="AL245" s="13">
        <v>73.510000000000005</v>
      </c>
      <c r="AM245" s="13">
        <v>155.76</v>
      </c>
      <c r="AN245" s="13">
        <v>157.16999999999999</v>
      </c>
      <c r="AO245" s="13">
        <v>48.41</v>
      </c>
      <c r="AP245" s="13">
        <v>80.75</v>
      </c>
      <c r="AQ245" s="13">
        <v>21.43</v>
      </c>
      <c r="AR245" s="13">
        <v>75.48</v>
      </c>
      <c r="AS245" s="13">
        <v>108.38</v>
      </c>
      <c r="AT245" s="13">
        <v>101.8</v>
      </c>
      <c r="AU245" s="13">
        <v>178.98</v>
      </c>
      <c r="AV245" s="13">
        <v>67.489999999999995</v>
      </c>
      <c r="AW245" s="13">
        <v>92.68</v>
      </c>
      <c r="AX245" s="13">
        <v>311.14</v>
      </c>
      <c r="AY245" s="13">
        <v>0</v>
      </c>
      <c r="AZ245" s="13">
        <v>80.75</v>
      </c>
      <c r="BA245" s="13">
        <v>82.91</v>
      </c>
      <c r="BB245" s="13">
        <v>65.709999999999994</v>
      </c>
      <c r="BC245" s="13">
        <v>27.82</v>
      </c>
      <c r="BD245" s="13">
        <v>0</v>
      </c>
      <c r="BE245" s="13">
        <v>0</v>
      </c>
      <c r="BF245" s="13">
        <v>0</v>
      </c>
      <c r="BG245" s="13">
        <v>0</v>
      </c>
      <c r="BH245" s="13">
        <v>0</v>
      </c>
      <c r="BI245" s="13">
        <v>0</v>
      </c>
      <c r="BJ245" s="13">
        <v>0</v>
      </c>
      <c r="BK245" s="13">
        <v>0</v>
      </c>
      <c r="BL245" s="13">
        <v>0</v>
      </c>
      <c r="BM245" s="13">
        <v>0</v>
      </c>
      <c r="BN245" s="13">
        <v>0</v>
      </c>
      <c r="BO245" s="13">
        <v>0</v>
      </c>
      <c r="BP245" s="13">
        <v>0</v>
      </c>
      <c r="BQ245" s="13">
        <v>0</v>
      </c>
      <c r="BR245" s="13">
        <v>0</v>
      </c>
      <c r="BS245" s="13">
        <v>0</v>
      </c>
      <c r="BT245" s="13">
        <v>0</v>
      </c>
      <c r="BU245" s="13">
        <v>0</v>
      </c>
      <c r="BV245" s="13">
        <v>0</v>
      </c>
      <c r="BW245" s="13">
        <v>0.01</v>
      </c>
      <c r="BX245" s="13">
        <v>0</v>
      </c>
      <c r="BY245" s="13">
        <v>0</v>
      </c>
      <c r="BZ245" s="13">
        <v>0</v>
      </c>
      <c r="CA245" s="13">
        <v>0</v>
      </c>
      <c r="CB245" s="13">
        <v>7.75</v>
      </c>
      <c r="CC245" s="22"/>
      <c r="CD245" s="22"/>
      <c r="CE245" s="13">
        <v>6.53</v>
      </c>
      <c r="CG245" s="13">
        <v>9.1</v>
      </c>
      <c r="CH245" s="13">
        <v>9.1</v>
      </c>
      <c r="CI245" s="13">
        <v>9.1</v>
      </c>
      <c r="CJ245" s="13">
        <v>260</v>
      </c>
      <c r="CK245" s="13">
        <v>106.6</v>
      </c>
      <c r="CL245" s="13">
        <v>183.3</v>
      </c>
      <c r="CM245" s="13">
        <v>0.39</v>
      </c>
      <c r="CN245" s="13">
        <v>0.39</v>
      </c>
      <c r="CO245" s="13">
        <v>0.39</v>
      </c>
      <c r="CP245" s="13">
        <v>0</v>
      </c>
      <c r="CQ245" s="13">
        <v>0</v>
      </c>
    </row>
    <row r="246" spans="1:95" s="14" customFormat="1" x14ac:dyDescent="0.25">
      <c r="A246" s="28"/>
      <c r="B246" s="29" t="s">
        <v>156</v>
      </c>
      <c r="C246" s="44">
        <v>360</v>
      </c>
      <c r="D246" s="30">
        <f t="shared" ref="D246:AI246" si="33">SUM(D242:D245)</f>
        <v>27.009999999999998</v>
      </c>
      <c r="E246" s="30">
        <f t="shared" si="33"/>
        <v>21.06</v>
      </c>
      <c r="F246" s="30">
        <f t="shared" si="33"/>
        <v>12.360000000000001</v>
      </c>
      <c r="G246" s="30">
        <f t="shared" si="33"/>
        <v>8.7200000000000006</v>
      </c>
      <c r="H246" s="30">
        <f t="shared" si="33"/>
        <v>55.019999999999996</v>
      </c>
      <c r="I246" s="53">
        <f t="shared" si="33"/>
        <v>438.76680242461532</v>
      </c>
      <c r="J246" s="30">
        <f t="shared" si="33"/>
        <v>3.72</v>
      </c>
      <c r="K246" s="30">
        <f t="shared" si="33"/>
        <v>5.33</v>
      </c>
      <c r="L246" s="30">
        <f t="shared" si="33"/>
        <v>0</v>
      </c>
      <c r="M246" s="30">
        <f t="shared" si="33"/>
        <v>0</v>
      </c>
      <c r="N246" s="30">
        <f t="shared" si="33"/>
        <v>19.739999999999998</v>
      </c>
      <c r="O246" s="30">
        <f t="shared" si="33"/>
        <v>33.450000000000003</v>
      </c>
      <c r="P246" s="30">
        <f t="shared" si="33"/>
        <v>1.82</v>
      </c>
      <c r="Q246" s="30">
        <f t="shared" si="33"/>
        <v>0</v>
      </c>
      <c r="R246" s="30">
        <f t="shared" si="33"/>
        <v>0</v>
      </c>
      <c r="S246" s="30">
        <f t="shared" si="33"/>
        <v>1.2400000000000002</v>
      </c>
      <c r="T246" s="30">
        <f t="shared" si="33"/>
        <v>2.0999999999999996</v>
      </c>
      <c r="U246" s="30">
        <f t="shared" si="33"/>
        <v>156.94</v>
      </c>
      <c r="V246" s="30">
        <f t="shared" si="33"/>
        <v>243.29999999999998</v>
      </c>
      <c r="W246" s="30">
        <f t="shared" si="33"/>
        <v>173.35000000000002</v>
      </c>
      <c r="X246" s="30">
        <f t="shared" si="33"/>
        <v>35.040000000000006</v>
      </c>
      <c r="Y246" s="30">
        <f t="shared" si="33"/>
        <v>241.56</v>
      </c>
      <c r="Z246" s="30">
        <f t="shared" si="33"/>
        <v>1.06</v>
      </c>
      <c r="AA246" s="30">
        <f t="shared" si="33"/>
        <v>31.46</v>
      </c>
      <c r="AB246" s="30">
        <f t="shared" si="33"/>
        <v>11.8</v>
      </c>
      <c r="AC246" s="30">
        <f t="shared" si="33"/>
        <v>40.75</v>
      </c>
      <c r="AD246" s="30">
        <f t="shared" si="33"/>
        <v>4.5100000000000007</v>
      </c>
      <c r="AE246" s="30">
        <f t="shared" si="33"/>
        <v>0.12000000000000001</v>
      </c>
      <c r="AF246" s="30">
        <f t="shared" si="33"/>
        <v>0.3</v>
      </c>
      <c r="AG246" s="30">
        <f t="shared" si="33"/>
        <v>0.95</v>
      </c>
      <c r="AH246" s="30">
        <f t="shared" si="33"/>
        <v>5.96</v>
      </c>
      <c r="AI246" s="30">
        <f t="shared" si="33"/>
        <v>0.48000000000000004</v>
      </c>
      <c r="AJ246" s="14">
        <v>0</v>
      </c>
      <c r="AK246" s="14">
        <v>1528.79</v>
      </c>
      <c r="AL246" s="14">
        <v>1435.95</v>
      </c>
      <c r="AM246" s="14">
        <v>2687.4</v>
      </c>
      <c r="AN246" s="14">
        <v>1957.17</v>
      </c>
      <c r="AO246" s="14">
        <v>692.38</v>
      </c>
      <c r="AP246" s="14">
        <v>1186.96</v>
      </c>
      <c r="AQ246" s="14">
        <v>305.36</v>
      </c>
      <c r="AR246" s="14">
        <v>1427.98</v>
      </c>
      <c r="AS246" s="14">
        <v>987.8</v>
      </c>
      <c r="AT246" s="14">
        <v>1349.94</v>
      </c>
      <c r="AU246" s="14">
        <v>1731.07</v>
      </c>
      <c r="AV246" s="14">
        <v>849.89</v>
      </c>
      <c r="AW246" s="14">
        <v>783.16</v>
      </c>
      <c r="AX246" s="14">
        <v>6047.29</v>
      </c>
      <c r="AY246" s="14">
        <v>4.58</v>
      </c>
      <c r="AZ246" s="14">
        <v>2712.33</v>
      </c>
      <c r="BA246" s="14">
        <v>1349.44</v>
      </c>
      <c r="BB246" s="14">
        <v>1209.51</v>
      </c>
      <c r="BC246" s="14">
        <v>334.54</v>
      </c>
      <c r="BD246" s="14">
        <v>0</v>
      </c>
      <c r="BE246" s="14">
        <v>0</v>
      </c>
      <c r="BF246" s="14">
        <v>0</v>
      </c>
      <c r="BG246" s="14">
        <v>0</v>
      </c>
      <c r="BH246" s="14">
        <v>0</v>
      </c>
      <c r="BI246" s="14">
        <v>0</v>
      </c>
      <c r="BJ246" s="14">
        <v>0</v>
      </c>
      <c r="BK246" s="14">
        <v>0.56000000000000005</v>
      </c>
      <c r="BL246" s="14">
        <v>0</v>
      </c>
      <c r="BM246" s="14">
        <v>0.32</v>
      </c>
      <c r="BN246" s="14">
        <v>0.02</v>
      </c>
      <c r="BO246" s="14">
        <v>0.05</v>
      </c>
      <c r="BP246" s="14">
        <v>0</v>
      </c>
      <c r="BQ246" s="14">
        <v>0</v>
      </c>
      <c r="BR246" s="14">
        <v>0.01</v>
      </c>
      <c r="BS246" s="14">
        <v>1.85</v>
      </c>
      <c r="BT246" s="14">
        <v>0</v>
      </c>
      <c r="BU246" s="14">
        <v>0</v>
      </c>
      <c r="BV246" s="14">
        <v>5.0599999999999996</v>
      </c>
      <c r="BW246" s="14">
        <v>0.03</v>
      </c>
      <c r="BX246" s="14">
        <v>0</v>
      </c>
      <c r="BY246" s="14">
        <v>0</v>
      </c>
      <c r="BZ246" s="14">
        <v>0</v>
      </c>
      <c r="CA246" s="14">
        <v>0</v>
      </c>
      <c r="CB246" s="14">
        <v>330.03</v>
      </c>
      <c r="CC246" s="11"/>
      <c r="CD246" s="11" t="e">
        <f>$I$246/#REF!*100</f>
        <v>#REF!</v>
      </c>
      <c r="CE246" s="14">
        <v>46.5</v>
      </c>
      <c r="CG246" s="14">
        <v>32.369999999999997</v>
      </c>
      <c r="CH246" s="14">
        <v>22.26</v>
      </c>
      <c r="CI246" s="14">
        <v>27.31</v>
      </c>
      <c r="CJ246" s="14">
        <v>3089.13</v>
      </c>
      <c r="CK246" s="14">
        <v>1458.46</v>
      </c>
      <c r="CL246" s="14">
        <v>2273.8000000000002</v>
      </c>
      <c r="CM246" s="14">
        <v>61.25</v>
      </c>
      <c r="CN246" s="14">
        <v>39.78</v>
      </c>
      <c r="CO246" s="14">
        <v>51.1</v>
      </c>
      <c r="CP246" s="14">
        <v>14.29</v>
      </c>
      <c r="CQ246" s="14">
        <v>0.24</v>
      </c>
    </row>
    <row r="247" spans="1:95" s="14" customFormat="1" x14ac:dyDescent="0.25">
      <c r="A247" s="28"/>
      <c r="B247" s="29" t="s">
        <v>121</v>
      </c>
      <c r="C247" s="44">
        <f t="shared" ref="C247:AI247" si="34">C228+C231+C240+C246</f>
        <v>1560</v>
      </c>
      <c r="D247" s="30">
        <f t="shared" si="34"/>
        <v>61.21</v>
      </c>
      <c r="E247" s="30">
        <f t="shared" si="34"/>
        <v>42.25</v>
      </c>
      <c r="F247" s="30">
        <f t="shared" si="34"/>
        <v>45.17</v>
      </c>
      <c r="G247" s="30">
        <f t="shared" si="34"/>
        <v>22.93</v>
      </c>
      <c r="H247" s="30">
        <f t="shared" si="34"/>
        <v>223.46999999999997</v>
      </c>
      <c r="I247" s="53">
        <f t="shared" si="34"/>
        <v>1529.4983647246154</v>
      </c>
      <c r="J247" s="30">
        <f t="shared" si="34"/>
        <v>15.35</v>
      </c>
      <c r="K247" s="30">
        <f t="shared" si="34"/>
        <v>12.52</v>
      </c>
      <c r="L247" s="30">
        <f t="shared" si="34"/>
        <v>0</v>
      </c>
      <c r="M247" s="30">
        <f t="shared" si="34"/>
        <v>0</v>
      </c>
      <c r="N247" s="30">
        <f t="shared" si="34"/>
        <v>61.120000000000005</v>
      </c>
      <c r="O247" s="30">
        <f t="shared" si="34"/>
        <v>149.43</v>
      </c>
      <c r="P247" s="30">
        <f t="shared" si="34"/>
        <v>12.879999999999999</v>
      </c>
      <c r="Q247" s="30">
        <f t="shared" si="34"/>
        <v>0</v>
      </c>
      <c r="R247" s="30">
        <f t="shared" si="34"/>
        <v>0</v>
      </c>
      <c r="S247" s="30">
        <f t="shared" si="34"/>
        <v>2.4800000000000004</v>
      </c>
      <c r="T247" s="30">
        <f t="shared" si="34"/>
        <v>9.5</v>
      </c>
      <c r="U247" s="30">
        <f t="shared" si="34"/>
        <v>1406.0500000000002</v>
      </c>
      <c r="V247" s="30">
        <f t="shared" si="34"/>
        <v>1274.6200000000001</v>
      </c>
      <c r="W247" s="30">
        <f t="shared" si="34"/>
        <v>464.34000000000003</v>
      </c>
      <c r="X247" s="30">
        <f t="shared" si="34"/>
        <v>142.75</v>
      </c>
      <c r="Y247" s="30">
        <f t="shared" si="34"/>
        <v>764.8</v>
      </c>
      <c r="Z247" s="30">
        <f t="shared" si="34"/>
        <v>7.49</v>
      </c>
      <c r="AA247" s="30">
        <f t="shared" si="34"/>
        <v>105.65</v>
      </c>
      <c r="AB247" s="30">
        <f t="shared" si="34"/>
        <v>1716.56</v>
      </c>
      <c r="AC247" s="30">
        <f t="shared" si="34"/>
        <v>451.65</v>
      </c>
      <c r="AD247" s="30">
        <f t="shared" si="34"/>
        <v>12.42</v>
      </c>
      <c r="AE247" s="30">
        <f t="shared" si="34"/>
        <v>0.52</v>
      </c>
      <c r="AF247" s="30">
        <f t="shared" si="34"/>
        <v>0.69</v>
      </c>
      <c r="AG247" s="30">
        <f t="shared" si="34"/>
        <v>7.75</v>
      </c>
      <c r="AH247" s="30">
        <f t="shared" si="34"/>
        <v>20.78</v>
      </c>
      <c r="AI247" s="30">
        <f t="shared" si="34"/>
        <v>24.45</v>
      </c>
      <c r="AJ247" s="14">
        <v>0</v>
      </c>
      <c r="AK247" s="14">
        <v>2991.22</v>
      </c>
      <c r="AL247" s="14">
        <v>2718.73</v>
      </c>
      <c r="AM247" s="14">
        <v>4908.5200000000004</v>
      </c>
      <c r="AN247" s="14">
        <v>3727.3</v>
      </c>
      <c r="AO247" s="14">
        <v>1262.97</v>
      </c>
      <c r="AP247" s="14">
        <v>2253.7800000000002</v>
      </c>
      <c r="AQ247" s="14">
        <v>718.66</v>
      </c>
      <c r="AR247" s="14">
        <v>2853.14</v>
      </c>
      <c r="AS247" s="14">
        <v>2342.4899999999998</v>
      </c>
      <c r="AT247" s="14">
        <v>2913.63</v>
      </c>
      <c r="AU247" s="14">
        <v>3685.61</v>
      </c>
      <c r="AV247" s="14">
        <v>1584.22</v>
      </c>
      <c r="AW247" s="14">
        <v>2142.66</v>
      </c>
      <c r="AX247" s="14">
        <v>12717.44</v>
      </c>
      <c r="AY247" s="14">
        <v>119.08</v>
      </c>
      <c r="AZ247" s="14">
        <v>5086.4399999999996</v>
      </c>
      <c r="BA247" s="14">
        <v>2679.44</v>
      </c>
      <c r="BB247" s="14">
        <v>2180.0700000000002</v>
      </c>
      <c r="BC247" s="14">
        <v>825.98</v>
      </c>
      <c r="BD247" s="14">
        <v>0.18</v>
      </c>
      <c r="BE247" s="14">
        <v>0.09</v>
      </c>
      <c r="BF247" s="14">
        <v>0.08</v>
      </c>
      <c r="BG247" s="14">
        <v>0.21</v>
      </c>
      <c r="BH247" s="14">
        <v>0.25</v>
      </c>
      <c r="BI247" s="14">
        <v>0.89</v>
      </c>
      <c r="BJ247" s="14">
        <v>0.04</v>
      </c>
      <c r="BK247" s="14">
        <v>3.73</v>
      </c>
      <c r="BL247" s="14">
        <v>0.01</v>
      </c>
      <c r="BM247" s="14">
        <v>1.44</v>
      </c>
      <c r="BN247" s="14">
        <v>7.0000000000000007E-2</v>
      </c>
      <c r="BO247" s="14">
        <v>0.12</v>
      </c>
      <c r="BP247" s="14">
        <v>0</v>
      </c>
      <c r="BQ247" s="14">
        <v>0.15</v>
      </c>
      <c r="BR247" s="14">
        <v>0.25</v>
      </c>
      <c r="BS247" s="14">
        <v>6.67</v>
      </c>
      <c r="BT247" s="14">
        <v>0</v>
      </c>
      <c r="BU247" s="14">
        <v>0</v>
      </c>
      <c r="BV247" s="14">
        <v>12.38</v>
      </c>
      <c r="BW247" s="14">
        <v>7.0000000000000007E-2</v>
      </c>
      <c r="BX247" s="14">
        <v>0</v>
      </c>
      <c r="BY247" s="14">
        <v>0</v>
      </c>
      <c r="BZ247" s="14">
        <v>0</v>
      </c>
      <c r="CA247" s="14">
        <v>0</v>
      </c>
      <c r="CB247" s="14">
        <v>1322.4</v>
      </c>
      <c r="CC247" s="11"/>
      <c r="CD247" s="11"/>
      <c r="CE247" s="14">
        <v>323.64</v>
      </c>
      <c r="CG247" s="14">
        <v>150.36000000000001</v>
      </c>
      <c r="CH247" s="14">
        <v>90.34</v>
      </c>
      <c r="CI247" s="14">
        <v>120.35</v>
      </c>
      <c r="CJ247" s="14">
        <v>11040.37</v>
      </c>
      <c r="CK247" s="14">
        <v>5719.23</v>
      </c>
      <c r="CL247" s="14">
        <v>8379.7999999999993</v>
      </c>
      <c r="CM247" s="14">
        <v>243.2</v>
      </c>
      <c r="CN247" s="14">
        <v>141.35</v>
      </c>
      <c r="CO247" s="14">
        <v>192.85</v>
      </c>
      <c r="CP247" s="14">
        <v>40.79</v>
      </c>
      <c r="CQ247" s="14">
        <v>2.08</v>
      </c>
    </row>
    <row r="249" spans="1:95" x14ac:dyDescent="0.25">
      <c r="B249" s="37" t="s">
        <v>162</v>
      </c>
    </row>
    <row r="250" spans="1:95" x14ac:dyDescent="0.25">
      <c r="B250" s="18" t="s">
        <v>103</v>
      </c>
    </row>
    <row r="251" spans="1:95" s="58" customFormat="1" x14ac:dyDescent="0.25">
      <c r="A251" s="60" t="str">
        <f>"-"</f>
        <v>-</v>
      </c>
      <c r="B251" s="56" t="s">
        <v>104</v>
      </c>
      <c r="C251" s="42" t="str">
        <f>"40"</f>
        <v>40</v>
      </c>
      <c r="D251" s="57">
        <v>3.08</v>
      </c>
      <c r="E251" s="57">
        <v>0</v>
      </c>
      <c r="F251" s="57">
        <v>1.2</v>
      </c>
      <c r="G251" s="57">
        <v>1.2</v>
      </c>
      <c r="H251" s="57">
        <v>21.32</v>
      </c>
      <c r="I251" s="51">
        <v>107.80799999999999</v>
      </c>
      <c r="J251" s="57">
        <v>0.2</v>
      </c>
      <c r="K251" s="57">
        <v>0</v>
      </c>
      <c r="L251" s="57">
        <v>0</v>
      </c>
      <c r="M251" s="57">
        <v>0</v>
      </c>
      <c r="N251" s="57">
        <v>1.32</v>
      </c>
      <c r="O251" s="57">
        <v>18.72</v>
      </c>
      <c r="P251" s="57">
        <v>1.28</v>
      </c>
      <c r="Q251" s="57">
        <v>0</v>
      </c>
      <c r="R251" s="57">
        <v>0</v>
      </c>
      <c r="S251" s="57">
        <v>0.12</v>
      </c>
      <c r="T251" s="57">
        <v>0.64</v>
      </c>
      <c r="U251" s="57">
        <v>171.6</v>
      </c>
      <c r="V251" s="57">
        <v>52.4</v>
      </c>
      <c r="W251" s="57">
        <v>8.8000000000000007</v>
      </c>
      <c r="X251" s="57">
        <v>13.2</v>
      </c>
      <c r="Y251" s="57">
        <v>34</v>
      </c>
      <c r="Z251" s="57">
        <v>0.8</v>
      </c>
      <c r="AA251" s="57">
        <v>0</v>
      </c>
      <c r="AB251" s="57">
        <v>0</v>
      </c>
      <c r="AC251" s="57">
        <v>0</v>
      </c>
      <c r="AD251" s="57">
        <v>0.68</v>
      </c>
      <c r="AE251" s="57">
        <v>0.06</v>
      </c>
      <c r="AF251" s="57">
        <v>0.02</v>
      </c>
      <c r="AG251" s="57">
        <v>0.64</v>
      </c>
      <c r="AH251" s="57">
        <v>1.2</v>
      </c>
      <c r="AI251" s="57">
        <v>0</v>
      </c>
      <c r="AJ251" s="58">
        <v>0</v>
      </c>
      <c r="AK251" s="58">
        <v>148.80000000000001</v>
      </c>
      <c r="AL251" s="58">
        <v>154.4</v>
      </c>
      <c r="AM251" s="58">
        <v>236.4</v>
      </c>
      <c r="AN251" s="58">
        <v>79.599999999999994</v>
      </c>
      <c r="AO251" s="58">
        <v>46.8</v>
      </c>
      <c r="AP251" s="58">
        <v>93.6</v>
      </c>
      <c r="AQ251" s="58">
        <v>35.200000000000003</v>
      </c>
      <c r="AR251" s="58">
        <v>168</v>
      </c>
      <c r="AS251" s="58">
        <v>104.4</v>
      </c>
      <c r="AT251" s="58">
        <v>145.19999999999999</v>
      </c>
      <c r="AU251" s="58">
        <v>120.4</v>
      </c>
      <c r="AV251" s="58">
        <v>64.400000000000006</v>
      </c>
      <c r="AW251" s="58">
        <v>112</v>
      </c>
      <c r="AX251" s="58">
        <v>930</v>
      </c>
      <c r="AY251" s="58">
        <v>0</v>
      </c>
      <c r="AZ251" s="58">
        <v>302.8</v>
      </c>
      <c r="BA251" s="58">
        <v>132.4</v>
      </c>
      <c r="BB251" s="58">
        <v>88.8</v>
      </c>
      <c r="BC251" s="58">
        <v>69.2</v>
      </c>
      <c r="BD251" s="58">
        <v>0</v>
      </c>
      <c r="BE251" s="58">
        <v>0</v>
      </c>
      <c r="BF251" s="58">
        <v>0</v>
      </c>
      <c r="BG251" s="58">
        <v>0</v>
      </c>
      <c r="BH251" s="58">
        <v>0</v>
      </c>
      <c r="BI251" s="58">
        <v>0.01</v>
      </c>
      <c r="BJ251" s="58">
        <v>0</v>
      </c>
      <c r="BK251" s="58">
        <v>0.13</v>
      </c>
      <c r="BL251" s="58">
        <v>0</v>
      </c>
      <c r="BM251" s="58">
        <v>0.06</v>
      </c>
      <c r="BN251" s="58">
        <v>0</v>
      </c>
      <c r="BO251" s="58">
        <v>0</v>
      </c>
      <c r="BP251" s="58">
        <v>0</v>
      </c>
      <c r="BQ251" s="58">
        <v>0</v>
      </c>
      <c r="BR251" s="58">
        <v>0</v>
      </c>
      <c r="BS251" s="58">
        <v>0.47</v>
      </c>
      <c r="BT251" s="58">
        <v>0</v>
      </c>
      <c r="BU251" s="58">
        <v>0</v>
      </c>
      <c r="BV251" s="58">
        <v>0.35</v>
      </c>
      <c r="BW251" s="58">
        <v>0.01</v>
      </c>
      <c r="BX251" s="58">
        <v>0</v>
      </c>
      <c r="BY251" s="58">
        <v>0</v>
      </c>
      <c r="BZ251" s="58">
        <v>0</v>
      </c>
      <c r="CA251" s="58">
        <v>0</v>
      </c>
      <c r="CB251" s="58">
        <v>13.64</v>
      </c>
      <c r="CC251" s="59"/>
      <c r="CD251" s="59"/>
      <c r="CE251" s="58">
        <v>0</v>
      </c>
      <c r="CG251" s="58">
        <v>0</v>
      </c>
      <c r="CH251" s="58">
        <v>0</v>
      </c>
      <c r="CI251" s="58">
        <v>0</v>
      </c>
      <c r="CJ251" s="58">
        <v>665</v>
      </c>
      <c r="CK251" s="58">
        <v>256.2</v>
      </c>
      <c r="CL251" s="58">
        <v>460.6</v>
      </c>
      <c r="CM251" s="58">
        <v>5.32</v>
      </c>
      <c r="CN251" s="58">
        <v>5.32</v>
      </c>
      <c r="CO251" s="58">
        <v>5.32</v>
      </c>
      <c r="CP251" s="58">
        <v>0</v>
      </c>
      <c r="CQ251" s="58">
        <v>0</v>
      </c>
    </row>
    <row r="252" spans="1:95" s="26" customFormat="1" x14ac:dyDescent="0.25">
      <c r="A252" s="23" t="str">
        <f>"-"</f>
        <v>-</v>
      </c>
      <c r="B252" s="24" t="s">
        <v>105</v>
      </c>
      <c r="C252" s="42" t="str">
        <f>"5"</f>
        <v>5</v>
      </c>
      <c r="D252" s="25">
        <v>0.04</v>
      </c>
      <c r="E252" s="25">
        <v>0.04</v>
      </c>
      <c r="F252" s="25">
        <v>3.63</v>
      </c>
      <c r="G252" s="25">
        <v>0</v>
      </c>
      <c r="H252" s="25">
        <v>7.0000000000000007E-2</v>
      </c>
      <c r="I252" s="51">
        <v>33.031999999999996</v>
      </c>
      <c r="J252" s="25">
        <v>2.36</v>
      </c>
      <c r="K252" s="25">
        <v>0.11</v>
      </c>
      <c r="L252" s="25">
        <v>0</v>
      </c>
      <c r="M252" s="25">
        <v>0</v>
      </c>
      <c r="N252" s="25">
        <v>7.0000000000000007E-2</v>
      </c>
      <c r="O252" s="25">
        <v>0</v>
      </c>
      <c r="P252" s="25">
        <v>0</v>
      </c>
      <c r="Q252" s="25">
        <v>0</v>
      </c>
      <c r="R252" s="25">
        <v>0</v>
      </c>
      <c r="S252" s="25">
        <v>0</v>
      </c>
      <c r="T252" s="25">
        <v>7.0000000000000007E-2</v>
      </c>
      <c r="U252" s="25">
        <v>0.75</v>
      </c>
      <c r="V252" s="25">
        <v>1.5</v>
      </c>
      <c r="W252" s="25">
        <v>1.2</v>
      </c>
      <c r="X252" s="25">
        <v>0</v>
      </c>
      <c r="Y252" s="25">
        <v>1.5</v>
      </c>
      <c r="Z252" s="25">
        <v>0.01</v>
      </c>
      <c r="AA252" s="25">
        <v>20</v>
      </c>
      <c r="AB252" s="25">
        <v>15</v>
      </c>
      <c r="AC252" s="25">
        <v>22.5</v>
      </c>
      <c r="AD252" s="25">
        <v>0.05</v>
      </c>
      <c r="AE252" s="25">
        <v>0</v>
      </c>
      <c r="AF252" s="25">
        <v>0.01</v>
      </c>
      <c r="AG252" s="25">
        <v>0.01</v>
      </c>
      <c r="AH252" s="25">
        <v>0.01</v>
      </c>
      <c r="AI252" s="25">
        <v>0</v>
      </c>
      <c r="AJ252" s="26">
        <v>0</v>
      </c>
      <c r="AK252" s="26">
        <v>2.1</v>
      </c>
      <c r="AL252" s="26">
        <v>2.0499999999999998</v>
      </c>
      <c r="AM252" s="26">
        <v>3.8</v>
      </c>
      <c r="AN252" s="26">
        <v>2.25</v>
      </c>
      <c r="AO252" s="26">
        <v>0.85</v>
      </c>
      <c r="AP252" s="26">
        <v>2.35</v>
      </c>
      <c r="AQ252" s="26">
        <v>2.15</v>
      </c>
      <c r="AR252" s="26">
        <v>2.1</v>
      </c>
      <c r="AS252" s="26">
        <v>1.8</v>
      </c>
      <c r="AT252" s="26">
        <v>1.3</v>
      </c>
      <c r="AU252" s="26">
        <v>2.85</v>
      </c>
      <c r="AV252" s="26">
        <v>1.75</v>
      </c>
      <c r="AW252" s="26">
        <v>1.2</v>
      </c>
      <c r="AX252" s="26">
        <v>7.1</v>
      </c>
      <c r="AY252" s="26">
        <v>0</v>
      </c>
      <c r="AZ252" s="26">
        <v>2.4</v>
      </c>
      <c r="BA252" s="26">
        <v>2.7</v>
      </c>
      <c r="BB252" s="26">
        <v>2.1</v>
      </c>
      <c r="BC252" s="26">
        <v>0.5</v>
      </c>
      <c r="BD252" s="26">
        <v>0.13</v>
      </c>
      <c r="BE252" s="26">
        <v>0.06</v>
      </c>
      <c r="BF252" s="26">
        <v>0.03</v>
      </c>
      <c r="BG252" s="26">
        <v>0.08</v>
      </c>
      <c r="BH252" s="26">
        <v>0.09</v>
      </c>
      <c r="BI252" s="26">
        <v>0.4</v>
      </c>
      <c r="BJ252" s="26">
        <v>0</v>
      </c>
      <c r="BK252" s="26">
        <v>1.1000000000000001</v>
      </c>
      <c r="BL252" s="26">
        <v>0</v>
      </c>
      <c r="BM252" s="26">
        <v>0.34</v>
      </c>
      <c r="BN252" s="26">
        <v>0</v>
      </c>
      <c r="BO252" s="26">
        <v>0</v>
      </c>
      <c r="BP252" s="26">
        <v>0</v>
      </c>
      <c r="BQ252" s="26">
        <v>0.08</v>
      </c>
      <c r="BR252" s="26">
        <v>0.12</v>
      </c>
      <c r="BS252" s="26">
        <v>0.9</v>
      </c>
      <c r="BT252" s="26">
        <v>0</v>
      </c>
      <c r="BU252" s="26">
        <v>0</v>
      </c>
      <c r="BV252" s="26">
        <v>0.05</v>
      </c>
      <c r="BW252" s="26">
        <v>0</v>
      </c>
      <c r="BX252" s="26">
        <v>0</v>
      </c>
      <c r="BY252" s="26">
        <v>0</v>
      </c>
      <c r="BZ252" s="26">
        <v>0</v>
      </c>
      <c r="CA252" s="26">
        <v>0</v>
      </c>
      <c r="CB252" s="26">
        <v>1.25</v>
      </c>
      <c r="CC252" s="27"/>
      <c r="CD252" s="27"/>
      <c r="CE252" s="26">
        <v>22.5</v>
      </c>
      <c r="CG252" s="26">
        <v>0.4</v>
      </c>
      <c r="CH252" s="26">
        <v>0.1</v>
      </c>
      <c r="CI252" s="26">
        <v>0.25</v>
      </c>
      <c r="CJ252" s="26">
        <v>20</v>
      </c>
      <c r="CK252" s="26">
        <v>8.1999999999999993</v>
      </c>
      <c r="CL252" s="26">
        <v>14.1</v>
      </c>
      <c r="CM252" s="26">
        <v>1.71</v>
      </c>
      <c r="CN252" s="26">
        <v>0.87</v>
      </c>
      <c r="CO252" s="26">
        <v>1.29</v>
      </c>
      <c r="CP252" s="26">
        <v>0</v>
      </c>
      <c r="CQ252" s="26">
        <v>0</v>
      </c>
    </row>
    <row r="253" spans="1:95" s="26" customFormat="1" x14ac:dyDescent="0.25">
      <c r="A253" s="23" t="str">
        <f>"29/10"</f>
        <v>29/10</v>
      </c>
      <c r="B253" s="24" t="s">
        <v>122</v>
      </c>
      <c r="C253" s="42" t="s">
        <v>174</v>
      </c>
      <c r="D253" s="25">
        <v>0.21</v>
      </c>
      <c r="E253" s="25">
        <v>0</v>
      </c>
      <c r="F253" s="25">
        <v>0.05</v>
      </c>
      <c r="G253" s="25">
        <v>0.05</v>
      </c>
      <c r="H253" s="25">
        <v>8.93</v>
      </c>
      <c r="I253" s="51">
        <v>35.632448780487799</v>
      </c>
      <c r="J253" s="25">
        <v>0</v>
      </c>
      <c r="K253" s="25">
        <v>0</v>
      </c>
      <c r="L253" s="25">
        <v>0</v>
      </c>
      <c r="M253" s="25">
        <v>0</v>
      </c>
      <c r="N253" s="25">
        <v>8.75</v>
      </c>
      <c r="O253" s="25">
        <v>0</v>
      </c>
      <c r="P253" s="25">
        <v>0.18</v>
      </c>
      <c r="Q253" s="25">
        <v>0</v>
      </c>
      <c r="R253" s="25">
        <v>0</v>
      </c>
      <c r="S253" s="25">
        <v>0.25</v>
      </c>
      <c r="T253" s="25">
        <v>0.08</v>
      </c>
      <c r="U253" s="25">
        <v>0.56999999999999995</v>
      </c>
      <c r="V253" s="25">
        <v>7.35</v>
      </c>
      <c r="W253" s="25">
        <v>1.96</v>
      </c>
      <c r="X253" s="25">
        <v>0.5</v>
      </c>
      <c r="Y253" s="25">
        <v>0.9</v>
      </c>
      <c r="Z253" s="25">
        <v>0.05</v>
      </c>
      <c r="AA253" s="25">
        <v>0</v>
      </c>
      <c r="AB253" s="25">
        <v>0.4</v>
      </c>
      <c r="AC253" s="25">
        <v>0.09</v>
      </c>
      <c r="AD253" s="25">
        <v>0.01</v>
      </c>
      <c r="AE253" s="25">
        <v>0</v>
      </c>
      <c r="AF253" s="25">
        <v>0</v>
      </c>
      <c r="AG253" s="25">
        <v>0</v>
      </c>
      <c r="AH253" s="25">
        <v>0.01</v>
      </c>
      <c r="AI253" s="25">
        <v>0.7</v>
      </c>
      <c r="AJ253" s="26">
        <v>0</v>
      </c>
      <c r="AK253" s="26">
        <v>0.6</v>
      </c>
      <c r="AL253" s="26">
        <v>0.69</v>
      </c>
      <c r="AM253" s="26">
        <v>0.56000000000000005</v>
      </c>
      <c r="AN253" s="26">
        <v>1.03</v>
      </c>
      <c r="AO253" s="26">
        <v>0.26</v>
      </c>
      <c r="AP253" s="26">
        <v>1.08</v>
      </c>
      <c r="AQ253" s="26">
        <v>0</v>
      </c>
      <c r="AR253" s="26">
        <v>1.38</v>
      </c>
      <c r="AS253" s="26">
        <v>0</v>
      </c>
      <c r="AT253" s="26">
        <v>0</v>
      </c>
      <c r="AU253" s="26">
        <v>0</v>
      </c>
      <c r="AV253" s="26">
        <v>0.77</v>
      </c>
      <c r="AW253" s="26">
        <v>0</v>
      </c>
      <c r="AX253" s="26">
        <v>0</v>
      </c>
      <c r="AY253" s="26">
        <v>0</v>
      </c>
      <c r="AZ253" s="26">
        <v>0</v>
      </c>
      <c r="BA253" s="26">
        <v>0</v>
      </c>
      <c r="BB253" s="26">
        <v>0</v>
      </c>
      <c r="BC253" s="26">
        <v>0</v>
      </c>
      <c r="BD253" s="26">
        <v>0</v>
      </c>
      <c r="BE253" s="26">
        <v>0</v>
      </c>
      <c r="BF253" s="26">
        <v>0</v>
      </c>
      <c r="BG253" s="26">
        <v>0</v>
      </c>
      <c r="BH253" s="26">
        <v>0</v>
      </c>
      <c r="BI253" s="26">
        <v>0</v>
      </c>
      <c r="BJ253" s="26">
        <v>0</v>
      </c>
      <c r="BK253" s="26">
        <v>0</v>
      </c>
      <c r="BL253" s="26">
        <v>0</v>
      </c>
      <c r="BM253" s="26">
        <v>0</v>
      </c>
      <c r="BN253" s="26">
        <v>0</v>
      </c>
      <c r="BO253" s="26">
        <v>0</v>
      </c>
      <c r="BP253" s="26">
        <v>0</v>
      </c>
      <c r="BQ253" s="26">
        <v>0</v>
      </c>
      <c r="BR253" s="26">
        <v>0</v>
      </c>
      <c r="BS253" s="26">
        <v>0</v>
      </c>
      <c r="BT253" s="26">
        <v>0</v>
      </c>
      <c r="BU253" s="26">
        <v>0</v>
      </c>
      <c r="BV253" s="26">
        <v>0</v>
      </c>
      <c r="BW253" s="26">
        <v>0</v>
      </c>
      <c r="BX253" s="26">
        <v>0</v>
      </c>
      <c r="BY253" s="26">
        <v>0</v>
      </c>
      <c r="BZ253" s="26">
        <v>0</v>
      </c>
      <c r="CA253" s="26">
        <v>0</v>
      </c>
      <c r="CB253" s="26">
        <v>179.55</v>
      </c>
      <c r="CC253" s="27"/>
      <c r="CD253" s="27"/>
      <c r="CE253" s="26">
        <v>7.0000000000000007E-2</v>
      </c>
      <c r="CG253" s="26">
        <v>3.21</v>
      </c>
      <c r="CH253" s="26">
        <v>3.1</v>
      </c>
      <c r="CI253" s="26">
        <v>3.16</v>
      </c>
      <c r="CJ253" s="26">
        <v>362.2</v>
      </c>
      <c r="CK253" s="26">
        <v>137.63</v>
      </c>
      <c r="CL253" s="26">
        <v>249.91</v>
      </c>
      <c r="CM253" s="26">
        <v>33.270000000000003</v>
      </c>
      <c r="CN253" s="26">
        <v>19.89</v>
      </c>
      <c r="CO253" s="26">
        <v>26.58</v>
      </c>
      <c r="CP253" s="26">
        <v>8.7799999999999994</v>
      </c>
      <c r="CQ253" s="26">
        <v>0</v>
      </c>
    </row>
    <row r="254" spans="1:95" s="13" customFormat="1" ht="31.5" x14ac:dyDescent="0.25">
      <c r="A254" s="19" t="str">
        <f>"6/4"</f>
        <v>6/4</v>
      </c>
      <c r="B254" s="20" t="s">
        <v>144</v>
      </c>
      <c r="C254" s="43" t="s">
        <v>169</v>
      </c>
      <c r="D254" s="21">
        <v>7.7</v>
      </c>
      <c r="E254" s="21">
        <v>2.88</v>
      </c>
      <c r="F254" s="21">
        <v>8.43</v>
      </c>
      <c r="G254" s="21">
        <v>2.4300000000000002</v>
      </c>
      <c r="H254" s="21">
        <v>34.270000000000003</v>
      </c>
      <c r="I254" s="52">
        <v>239.97408799999999</v>
      </c>
      <c r="J254" s="21">
        <v>4.62</v>
      </c>
      <c r="K254" s="21">
        <v>0.11</v>
      </c>
      <c r="L254" s="21">
        <v>0</v>
      </c>
      <c r="M254" s="21">
        <v>0</v>
      </c>
      <c r="N254" s="21">
        <v>9.15</v>
      </c>
      <c r="O254" s="21">
        <v>22.84</v>
      </c>
      <c r="P254" s="21">
        <v>2.2799999999999998</v>
      </c>
      <c r="Q254" s="21">
        <v>0</v>
      </c>
      <c r="R254" s="21">
        <v>0</v>
      </c>
      <c r="S254" s="21">
        <v>0.1</v>
      </c>
      <c r="T254" s="21">
        <v>1.95</v>
      </c>
      <c r="U254" s="21">
        <v>249.82</v>
      </c>
      <c r="V254" s="21">
        <v>276.87</v>
      </c>
      <c r="W254" s="21">
        <v>139.63999999999999</v>
      </c>
      <c r="X254" s="21">
        <v>62.42</v>
      </c>
      <c r="Y254" s="21">
        <v>207.46</v>
      </c>
      <c r="Z254" s="21">
        <v>1.53</v>
      </c>
      <c r="AA254" s="21">
        <v>40</v>
      </c>
      <c r="AB254" s="21">
        <v>22.5</v>
      </c>
      <c r="AC254" s="21">
        <v>44.5</v>
      </c>
      <c r="AD254" s="21">
        <v>0.69</v>
      </c>
      <c r="AE254" s="21">
        <v>0.19</v>
      </c>
      <c r="AF254" s="21">
        <v>0.18</v>
      </c>
      <c r="AG254" s="21">
        <v>0.43</v>
      </c>
      <c r="AH254" s="21">
        <v>2.65</v>
      </c>
      <c r="AI254" s="21">
        <v>0.52</v>
      </c>
      <c r="AJ254" s="13">
        <v>0</v>
      </c>
      <c r="AK254" s="13">
        <v>221.58</v>
      </c>
      <c r="AL254" s="13">
        <v>158.03</v>
      </c>
      <c r="AM254" s="13">
        <v>252.64</v>
      </c>
      <c r="AN254" s="13">
        <v>166.85</v>
      </c>
      <c r="AO254" s="13">
        <v>48.66</v>
      </c>
      <c r="AP254" s="13">
        <v>151.26</v>
      </c>
      <c r="AQ254" s="13">
        <v>78.55</v>
      </c>
      <c r="AR254" s="13">
        <v>212.56</v>
      </c>
      <c r="AS254" s="13">
        <v>192.28</v>
      </c>
      <c r="AT254" s="13">
        <v>289.79000000000002</v>
      </c>
      <c r="AU254" s="13">
        <v>361.87</v>
      </c>
      <c r="AV254" s="13">
        <v>97.36</v>
      </c>
      <c r="AW254" s="13">
        <v>400.62</v>
      </c>
      <c r="AX254" s="13">
        <v>770.57</v>
      </c>
      <c r="AY254" s="13">
        <v>0</v>
      </c>
      <c r="AZ254" s="13">
        <v>253.62</v>
      </c>
      <c r="BA254" s="13">
        <v>204.13</v>
      </c>
      <c r="BB254" s="13">
        <v>175.71</v>
      </c>
      <c r="BC254" s="13">
        <v>111.03</v>
      </c>
      <c r="BD254" s="13">
        <v>0.13</v>
      </c>
      <c r="BE254" s="13">
        <v>0.06</v>
      </c>
      <c r="BF254" s="13">
        <v>0.03</v>
      </c>
      <c r="BG254" s="13">
        <v>7.0000000000000007E-2</v>
      </c>
      <c r="BH254" s="13">
        <v>0.08</v>
      </c>
      <c r="BI254" s="13">
        <v>0.4</v>
      </c>
      <c r="BJ254" s="13">
        <v>0</v>
      </c>
      <c r="BK254" s="13">
        <v>1.6</v>
      </c>
      <c r="BL254" s="13">
        <v>0</v>
      </c>
      <c r="BM254" s="13">
        <v>0.36</v>
      </c>
      <c r="BN254" s="13">
        <v>0</v>
      </c>
      <c r="BO254" s="13">
        <v>0</v>
      </c>
      <c r="BP254" s="13">
        <v>0</v>
      </c>
      <c r="BQ254" s="13">
        <v>0.08</v>
      </c>
      <c r="BR254" s="13">
        <v>0.11</v>
      </c>
      <c r="BS254" s="13">
        <v>1.72</v>
      </c>
      <c r="BT254" s="13">
        <v>0</v>
      </c>
      <c r="BU254" s="13">
        <v>0</v>
      </c>
      <c r="BV254" s="13">
        <v>0.94</v>
      </c>
      <c r="BW254" s="13">
        <v>0.02</v>
      </c>
      <c r="BX254" s="13">
        <v>0</v>
      </c>
      <c r="BY254" s="13">
        <v>0</v>
      </c>
      <c r="BZ254" s="13">
        <v>0</v>
      </c>
      <c r="CA254" s="13">
        <v>0</v>
      </c>
      <c r="CB254" s="13">
        <v>163.06</v>
      </c>
      <c r="CC254" s="22"/>
      <c r="CD254" s="22"/>
      <c r="CE254" s="13">
        <v>43.75</v>
      </c>
      <c r="CG254" s="13">
        <v>26.58</v>
      </c>
      <c r="CH254" s="13">
        <v>10.71</v>
      </c>
      <c r="CI254" s="13">
        <v>18.649999999999999</v>
      </c>
      <c r="CJ254" s="13">
        <v>1650.5</v>
      </c>
      <c r="CK254" s="13">
        <v>749.64</v>
      </c>
      <c r="CL254" s="13">
        <v>1200.07</v>
      </c>
      <c r="CM254" s="13">
        <v>26.74</v>
      </c>
      <c r="CN254" s="13">
        <v>13.25</v>
      </c>
      <c r="CO254" s="13">
        <v>19.989999999999998</v>
      </c>
      <c r="CP254" s="13">
        <v>4</v>
      </c>
      <c r="CQ254" s="13">
        <v>0.5</v>
      </c>
    </row>
    <row r="255" spans="1:95" s="14" customFormat="1" x14ac:dyDescent="0.25">
      <c r="A255" s="28"/>
      <c r="B255" s="29" t="s">
        <v>156</v>
      </c>
      <c r="C255" s="44">
        <v>425</v>
      </c>
      <c r="D255" s="30">
        <f t="shared" ref="D255:AI255" si="35">SUM(D251:D254)</f>
        <v>11.030000000000001</v>
      </c>
      <c r="E255" s="30">
        <f t="shared" si="35"/>
        <v>2.92</v>
      </c>
      <c r="F255" s="30">
        <f t="shared" si="35"/>
        <v>13.309999999999999</v>
      </c>
      <c r="G255" s="30">
        <f t="shared" si="35"/>
        <v>3.68</v>
      </c>
      <c r="H255" s="30">
        <f t="shared" si="35"/>
        <v>64.59</v>
      </c>
      <c r="I255" s="53">
        <f t="shared" si="35"/>
        <v>416.4465367804878</v>
      </c>
      <c r="J255" s="30">
        <f t="shared" si="35"/>
        <v>7.18</v>
      </c>
      <c r="K255" s="30">
        <f t="shared" si="35"/>
        <v>0.22</v>
      </c>
      <c r="L255" s="30">
        <f t="shared" si="35"/>
        <v>0</v>
      </c>
      <c r="M255" s="30">
        <f t="shared" si="35"/>
        <v>0</v>
      </c>
      <c r="N255" s="30">
        <f t="shared" si="35"/>
        <v>19.29</v>
      </c>
      <c r="O255" s="30">
        <f t="shared" si="35"/>
        <v>41.56</v>
      </c>
      <c r="P255" s="30">
        <f t="shared" si="35"/>
        <v>3.7399999999999998</v>
      </c>
      <c r="Q255" s="30">
        <f t="shared" si="35"/>
        <v>0</v>
      </c>
      <c r="R255" s="30">
        <f t="shared" si="35"/>
        <v>0</v>
      </c>
      <c r="S255" s="30">
        <f t="shared" si="35"/>
        <v>0.47</v>
      </c>
      <c r="T255" s="30">
        <f t="shared" si="35"/>
        <v>2.7399999999999998</v>
      </c>
      <c r="U255" s="30">
        <f t="shared" si="35"/>
        <v>422.74</v>
      </c>
      <c r="V255" s="30">
        <f t="shared" si="35"/>
        <v>338.12</v>
      </c>
      <c r="W255" s="30">
        <f t="shared" si="35"/>
        <v>151.6</v>
      </c>
      <c r="X255" s="30">
        <f t="shared" si="35"/>
        <v>76.12</v>
      </c>
      <c r="Y255" s="30">
        <f t="shared" si="35"/>
        <v>243.86</v>
      </c>
      <c r="Z255" s="30">
        <f t="shared" si="35"/>
        <v>2.39</v>
      </c>
      <c r="AA255" s="30">
        <f t="shared" si="35"/>
        <v>60</v>
      </c>
      <c r="AB255" s="30">
        <f t="shared" si="35"/>
        <v>37.9</v>
      </c>
      <c r="AC255" s="30">
        <f t="shared" si="35"/>
        <v>67.09</v>
      </c>
      <c r="AD255" s="30">
        <f t="shared" si="35"/>
        <v>1.4300000000000002</v>
      </c>
      <c r="AE255" s="30">
        <f t="shared" si="35"/>
        <v>0.25</v>
      </c>
      <c r="AF255" s="30">
        <f t="shared" si="35"/>
        <v>0.21</v>
      </c>
      <c r="AG255" s="30">
        <f t="shared" si="35"/>
        <v>1.08</v>
      </c>
      <c r="AH255" s="30">
        <f t="shared" si="35"/>
        <v>3.87</v>
      </c>
      <c r="AI255" s="30">
        <f t="shared" si="35"/>
        <v>1.22</v>
      </c>
      <c r="AJ255" s="14">
        <v>0</v>
      </c>
      <c r="AK255" s="14">
        <v>776.92</v>
      </c>
      <c r="AL255" s="14">
        <v>618.96</v>
      </c>
      <c r="AM255" s="14">
        <v>1057.6400000000001</v>
      </c>
      <c r="AN255" s="14">
        <v>754.94</v>
      </c>
      <c r="AO255" s="14">
        <v>334.4</v>
      </c>
      <c r="AP255" s="14">
        <v>575.76</v>
      </c>
      <c r="AQ255" s="14">
        <v>221.64</v>
      </c>
      <c r="AR255" s="14">
        <v>711.98</v>
      </c>
      <c r="AS255" s="14">
        <v>679.15</v>
      </c>
      <c r="AT255" s="14">
        <v>843.21</v>
      </c>
      <c r="AU255" s="14">
        <v>1156.23</v>
      </c>
      <c r="AV255" s="14">
        <v>342.45</v>
      </c>
      <c r="AW255" s="14">
        <v>695.36</v>
      </c>
      <c r="AX255" s="14">
        <v>2461.92</v>
      </c>
      <c r="AY255" s="14">
        <v>8.4</v>
      </c>
      <c r="AZ255" s="14">
        <v>695.36</v>
      </c>
      <c r="BA255" s="14">
        <v>842.52</v>
      </c>
      <c r="BB255" s="14">
        <v>512.44000000000005</v>
      </c>
      <c r="BC255" s="14">
        <v>328.13</v>
      </c>
      <c r="BD255" s="14">
        <v>0.25</v>
      </c>
      <c r="BE255" s="14">
        <v>0.12</v>
      </c>
      <c r="BF255" s="14">
        <v>0.06</v>
      </c>
      <c r="BG255" s="14">
        <v>0.14000000000000001</v>
      </c>
      <c r="BH255" s="14">
        <v>0.16</v>
      </c>
      <c r="BI255" s="14">
        <v>0.76</v>
      </c>
      <c r="BJ255" s="14">
        <v>0</v>
      </c>
      <c r="BK255" s="14">
        <v>2.64</v>
      </c>
      <c r="BL255" s="14">
        <v>0</v>
      </c>
      <c r="BM255" s="14">
        <v>0.71</v>
      </c>
      <c r="BN255" s="14">
        <v>0</v>
      </c>
      <c r="BO255" s="14">
        <v>0</v>
      </c>
      <c r="BP255" s="14">
        <v>0</v>
      </c>
      <c r="BQ255" s="14">
        <v>0.14000000000000001</v>
      </c>
      <c r="BR255" s="14">
        <v>0.22</v>
      </c>
      <c r="BS255" s="14">
        <v>2.8</v>
      </c>
      <c r="BT255" s="14">
        <v>0</v>
      </c>
      <c r="BU255" s="14">
        <v>0</v>
      </c>
      <c r="BV255" s="14">
        <v>1.1499999999999999</v>
      </c>
      <c r="BW255" s="14">
        <v>0.03</v>
      </c>
      <c r="BX255" s="14">
        <v>0</v>
      </c>
      <c r="BY255" s="14">
        <v>0</v>
      </c>
      <c r="BZ255" s="14">
        <v>0</v>
      </c>
      <c r="CA255" s="14">
        <v>0</v>
      </c>
      <c r="CB255" s="14">
        <v>382.24</v>
      </c>
      <c r="CC255" s="11"/>
      <c r="CD255" s="11" t="e">
        <f>$I$255/#REF!*100</f>
        <v>#REF!</v>
      </c>
      <c r="CE255" s="14">
        <v>217.94</v>
      </c>
      <c r="CG255" s="14">
        <v>41.49</v>
      </c>
      <c r="CH255" s="14">
        <v>23.42</v>
      </c>
      <c r="CI255" s="14">
        <v>32.450000000000003</v>
      </c>
      <c r="CJ255" s="14">
        <v>2697.69</v>
      </c>
      <c r="CK255" s="14">
        <v>1151.68</v>
      </c>
      <c r="CL255" s="14">
        <v>1924.69</v>
      </c>
      <c r="CM255" s="14">
        <v>72.03</v>
      </c>
      <c r="CN255" s="14">
        <v>42.83</v>
      </c>
      <c r="CO255" s="14">
        <v>57.43</v>
      </c>
      <c r="CP255" s="14">
        <v>12.38</v>
      </c>
      <c r="CQ255" s="14">
        <v>0.45</v>
      </c>
    </row>
    <row r="256" spans="1:95" x14ac:dyDescent="0.25">
      <c r="B256" s="18" t="s">
        <v>157</v>
      </c>
    </row>
    <row r="257" spans="1:95" s="13" customFormat="1" x14ac:dyDescent="0.25">
      <c r="A257" s="19" t="str">
        <f>"-"</f>
        <v>-</v>
      </c>
      <c r="B257" s="20" t="s">
        <v>192</v>
      </c>
      <c r="C257" s="43" t="str">
        <f>"100"</f>
        <v>100</v>
      </c>
      <c r="D257" s="21">
        <v>0.5</v>
      </c>
      <c r="E257" s="21">
        <v>0</v>
      </c>
      <c r="F257" s="21">
        <v>0.1</v>
      </c>
      <c r="G257" s="21">
        <v>0</v>
      </c>
      <c r="H257" s="21">
        <v>10.3</v>
      </c>
      <c r="I257" s="52">
        <v>43.239999999999995</v>
      </c>
      <c r="J257" s="21">
        <v>0</v>
      </c>
      <c r="K257" s="21">
        <v>0</v>
      </c>
      <c r="L257" s="21">
        <v>0</v>
      </c>
      <c r="M257" s="21">
        <v>0</v>
      </c>
      <c r="N257" s="21">
        <v>9.9</v>
      </c>
      <c r="O257" s="21">
        <v>0.2</v>
      </c>
      <c r="P257" s="21">
        <v>0.2</v>
      </c>
      <c r="Q257" s="21">
        <v>0</v>
      </c>
      <c r="R257" s="21">
        <v>0</v>
      </c>
      <c r="S257" s="21">
        <v>0.5</v>
      </c>
      <c r="T257" s="21">
        <v>0.3</v>
      </c>
      <c r="U257" s="21">
        <v>6</v>
      </c>
      <c r="V257" s="21">
        <v>120</v>
      </c>
      <c r="W257" s="21">
        <v>7</v>
      </c>
      <c r="X257" s="21">
        <v>4</v>
      </c>
      <c r="Y257" s="21">
        <v>7</v>
      </c>
      <c r="Z257" s="21">
        <v>1.4</v>
      </c>
      <c r="AA257" s="21">
        <v>0</v>
      </c>
      <c r="AB257" s="21">
        <v>0</v>
      </c>
      <c r="AC257" s="21">
        <v>0</v>
      </c>
      <c r="AD257" s="21">
        <v>0.1</v>
      </c>
      <c r="AE257" s="21">
        <v>0.01</v>
      </c>
      <c r="AF257" s="21">
        <v>0.01</v>
      </c>
      <c r="AG257" s="21">
        <v>0.1</v>
      </c>
      <c r="AH257" s="21">
        <v>0.2</v>
      </c>
      <c r="AI257" s="21">
        <v>2</v>
      </c>
      <c r="AJ257" s="13">
        <v>0.2</v>
      </c>
      <c r="AK257" s="13">
        <v>8</v>
      </c>
      <c r="AL257" s="13">
        <v>10</v>
      </c>
      <c r="AM257" s="13">
        <v>14</v>
      </c>
      <c r="AN257" s="13">
        <v>14</v>
      </c>
      <c r="AO257" s="13">
        <v>2</v>
      </c>
      <c r="AP257" s="13">
        <v>8</v>
      </c>
      <c r="AQ257" s="13">
        <v>2</v>
      </c>
      <c r="AR257" s="13">
        <v>7</v>
      </c>
      <c r="AS257" s="13">
        <v>13</v>
      </c>
      <c r="AT257" s="13">
        <v>8</v>
      </c>
      <c r="AU257" s="13">
        <v>58</v>
      </c>
      <c r="AV257" s="13">
        <v>5</v>
      </c>
      <c r="AW257" s="13">
        <v>11</v>
      </c>
      <c r="AX257" s="13">
        <v>32</v>
      </c>
      <c r="AY257" s="13">
        <v>0</v>
      </c>
      <c r="AZ257" s="13">
        <v>10</v>
      </c>
      <c r="BA257" s="13">
        <v>12</v>
      </c>
      <c r="BB257" s="13">
        <v>5</v>
      </c>
      <c r="BC257" s="13">
        <v>4</v>
      </c>
      <c r="BD257" s="13">
        <v>0</v>
      </c>
      <c r="BE257" s="13">
        <v>0</v>
      </c>
      <c r="BF257" s="13">
        <v>0</v>
      </c>
      <c r="BG257" s="13">
        <v>0</v>
      </c>
      <c r="BH257" s="13">
        <v>0</v>
      </c>
      <c r="BI257" s="13">
        <v>0</v>
      </c>
      <c r="BJ257" s="13">
        <v>0</v>
      </c>
      <c r="BK257" s="13">
        <v>0</v>
      </c>
      <c r="BL257" s="13">
        <v>0</v>
      </c>
      <c r="BM257" s="13">
        <v>0</v>
      </c>
      <c r="BN257" s="13">
        <v>0</v>
      </c>
      <c r="BO257" s="13">
        <v>0</v>
      </c>
      <c r="BP257" s="13">
        <v>0</v>
      </c>
      <c r="BQ257" s="13">
        <v>0</v>
      </c>
      <c r="BR257" s="13">
        <v>0</v>
      </c>
      <c r="BS257" s="13">
        <v>0</v>
      </c>
      <c r="BT257" s="13">
        <v>0</v>
      </c>
      <c r="BU257" s="13">
        <v>0</v>
      </c>
      <c r="BV257" s="13">
        <v>0</v>
      </c>
      <c r="BW257" s="13">
        <v>0</v>
      </c>
      <c r="BX257" s="13">
        <v>0</v>
      </c>
      <c r="BY257" s="13">
        <v>0</v>
      </c>
      <c r="BZ257" s="13">
        <v>0</v>
      </c>
      <c r="CA257" s="13">
        <v>0</v>
      </c>
      <c r="CB257" s="13">
        <v>88.1</v>
      </c>
      <c r="CC257" s="22"/>
      <c r="CD257" s="22"/>
      <c r="CE257" s="13">
        <v>0</v>
      </c>
      <c r="CG257" s="13">
        <v>4</v>
      </c>
      <c r="CH257" s="13">
        <v>4</v>
      </c>
      <c r="CI257" s="13">
        <v>4</v>
      </c>
      <c r="CJ257" s="13">
        <v>400</v>
      </c>
      <c r="CK257" s="13">
        <v>182</v>
      </c>
      <c r="CL257" s="13">
        <v>291</v>
      </c>
      <c r="CM257" s="13">
        <v>0.6</v>
      </c>
      <c r="CN257" s="13">
        <v>0.6</v>
      </c>
      <c r="CO257" s="13">
        <v>0.6</v>
      </c>
      <c r="CP257" s="13">
        <v>0</v>
      </c>
      <c r="CQ257" s="13">
        <v>0</v>
      </c>
    </row>
    <row r="258" spans="1:95" s="14" customFormat="1" x14ac:dyDescent="0.25">
      <c r="A258" s="28"/>
      <c r="B258" s="29" t="s">
        <v>156</v>
      </c>
      <c r="C258" s="44">
        <v>100</v>
      </c>
      <c r="D258" s="30">
        <v>0.5</v>
      </c>
      <c r="E258" s="30">
        <v>0</v>
      </c>
      <c r="F258" s="30">
        <v>0.1</v>
      </c>
      <c r="G258" s="30">
        <v>0</v>
      </c>
      <c r="H258" s="30">
        <v>10.3</v>
      </c>
      <c r="I258" s="53">
        <v>43.24</v>
      </c>
      <c r="J258" s="30">
        <v>0</v>
      </c>
      <c r="K258" s="30">
        <v>0</v>
      </c>
      <c r="L258" s="30">
        <v>0</v>
      </c>
      <c r="M258" s="30">
        <v>0</v>
      </c>
      <c r="N258" s="30">
        <v>9.9</v>
      </c>
      <c r="O258" s="30">
        <v>0.2</v>
      </c>
      <c r="P258" s="30">
        <v>0.2</v>
      </c>
      <c r="Q258" s="30">
        <v>0</v>
      </c>
      <c r="R258" s="30">
        <v>0</v>
      </c>
      <c r="S258" s="30">
        <v>0.5</v>
      </c>
      <c r="T258" s="30">
        <v>0.3</v>
      </c>
      <c r="U258" s="30">
        <v>6</v>
      </c>
      <c r="V258" s="30">
        <v>120</v>
      </c>
      <c r="W258" s="30">
        <v>7</v>
      </c>
      <c r="X258" s="30">
        <v>4</v>
      </c>
      <c r="Y258" s="30">
        <v>7</v>
      </c>
      <c r="Z258" s="30">
        <v>1.4</v>
      </c>
      <c r="AA258" s="30">
        <v>0</v>
      </c>
      <c r="AB258" s="30">
        <v>0</v>
      </c>
      <c r="AC258" s="30">
        <v>0</v>
      </c>
      <c r="AD258" s="30">
        <v>0.1</v>
      </c>
      <c r="AE258" s="30">
        <v>0.01</v>
      </c>
      <c r="AF258" s="30">
        <v>0.01</v>
      </c>
      <c r="AG258" s="30">
        <v>0.1</v>
      </c>
      <c r="AH258" s="30">
        <v>0.2</v>
      </c>
      <c r="AI258" s="30">
        <v>2</v>
      </c>
      <c r="AJ258" s="14">
        <v>0.2</v>
      </c>
      <c r="AK258" s="14">
        <v>8</v>
      </c>
      <c r="AL258" s="14">
        <v>10</v>
      </c>
      <c r="AM258" s="14">
        <v>14</v>
      </c>
      <c r="AN258" s="14">
        <v>14</v>
      </c>
      <c r="AO258" s="14">
        <v>2</v>
      </c>
      <c r="AP258" s="14">
        <v>8</v>
      </c>
      <c r="AQ258" s="14">
        <v>2</v>
      </c>
      <c r="AR258" s="14">
        <v>7</v>
      </c>
      <c r="AS258" s="14">
        <v>13</v>
      </c>
      <c r="AT258" s="14">
        <v>8</v>
      </c>
      <c r="AU258" s="14">
        <v>58</v>
      </c>
      <c r="AV258" s="14">
        <v>5</v>
      </c>
      <c r="AW258" s="14">
        <v>11</v>
      </c>
      <c r="AX258" s="14">
        <v>32</v>
      </c>
      <c r="AY258" s="14">
        <v>0</v>
      </c>
      <c r="AZ258" s="14">
        <v>10</v>
      </c>
      <c r="BA258" s="14">
        <v>12</v>
      </c>
      <c r="BB258" s="14">
        <v>5</v>
      </c>
      <c r="BC258" s="14">
        <v>4</v>
      </c>
      <c r="BD258" s="14">
        <v>0</v>
      </c>
      <c r="BE258" s="14">
        <v>0</v>
      </c>
      <c r="BF258" s="14">
        <v>0</v>
      </c>
      <c r="BG258" s="14">
        <v>0</v>
      </c>
      <c r="BH258" s="14">
        <v>0</v>
      </c>
      <c r="BI258" s="14">
        <v>0</v>
      </c>
      <c r="BJ258" s="14">
        <v>0</v>
      </c>
      <c r="BK258" s="14">
        <v>0</v>
      </c>
      <c r="BL258" s="14">
        <v>0</v>
      </c>
      <c r="BM258" s="14">
        <v>0</v>
      </c>
      <c r="BN258" s="14">
        <v>0</v>
      </c>
      <c r="BO258" s="14">
        <v>0</v>
      </c>
      <c r="BP258" s="14">
        <v>0</v>
      </c>
      <c r="BQ258" s="14">
        <v>0</v>
      </c>
      <c r="BR258" s="14">
        <v>0</v>
      </c>
      <c r="BS258" s="14">
        <v>0</v>
      </c>
      <c r="BT258" s="14">
        <v>0</v>
      </c>
      <c r="BU258" s="14">
        <v>0</v>
      </c>
      <c r="BV258" s="14">
        <v>0</v>
      </c>
      <c r="BW258" s="14">
        <v>0</v>
      </c>
      <c r="BX258" s="14">
        <v>0</v>
      </c>
      <c r="BY258" s="14">
        <v>0</v>
      </c>
      <c r="BZ258" s="14">
        <v>0</v>
      </c>
      <c r="CA258" s="14">
        <v>0</v>
      </c>
      <c r="CB258" s="14">
        <v>88.1</v>
      </c>
      <c r="CC258" s="11"/>
      <c r="CD258" s="11" t="e">
        <f>$I$258/#REF!*100</f>
        <v>#REF!</v>
      </c>
      <c r="CE258" s="14">
        <v>0</v>
      </c>
      <c r="CG258" s="14">
        <v>4</v>
      </c>
      <c r="CH258" s="14">
        <v>4</v>
      </c>
      <c r="CI258" s="14">
        <v>4</v>
      </c>
      <c r="CJ258" s="14">
        <v>400</v>
      </c>
      <c r="CK258" s="14">
        <v>182</v>
      </c>
      <c r="CL258" s="14">
        <v>291</v>
      </c>
      <c r="CM258" s="14">
        <v>0.6</v>
      </c>
      <c r="CN258" s="14">
        <v>0.6</v>
      </c>
      <c r="CO258" s="14">
        <v>0.6</v>
      </c>
      <c r="CP258" s="14">
        <v>0</v>
      </c>
      <c r="CQ258" s="14">
        <v>0</v>
      </c>
    </row>
    <row r="259" spans="1:95" x14ac:dyDescent="0.25">
      <c r="B259" s="18" t="s">
        <v>109</v>
      </c>
    </row>
    <row r="260" spans="1:95" s="26" customFormat="1" x14ac:dyDescent="0.25">
      <c r="A260" s="23" t="str">
        <f>"-"</f>
        <v>-</v>
      </c>
      <c r="B260" s="24" t="s">
        <v>110</v>
      </c>
      <c r="C260" s="42" t="str">
        <f>"20"</f>
        <v>20</v>
      </c>
      <c r="D260" s="25">
        <v>1.32</v>
      </c>
      <c r="E260" s="25">
        <v>0</v>
      </c>
      <c r="F260" s="25">
        <v>0.13</v>
      </c>
      <c r="G260" s="25">
        <v>0.13</v>
      </c>
      <c r="H260" s="25">
        <v>9.3800000000000008</v>
      </c>
      <c r="I260" s="51">
        <v>44.780199999999994</v>
      </c>
      <c r="J260" s="25">
        <v>0</v>
      </c>
      <c r="K260" s="25">
        <v>0</v>
      </c>
      <c r="L260" s="25">
        <v>0</v>
      </c>
      <c r="M260" s="25">
        <v>0</v>
      </c>
      <c r="N260" s="25">
        <v>0.22</v>
      </c>
      <c r="O260" s="25">
        <v>9.1199999999999992</v>
      </c>
      <c r="P260" s="25">
        <v>0.04</v>
      </c>
      <c r="Q260" s="25">
        <v>0</v>
      </c>
      <c r="R260" s="25">
        <v>0</v>
      </c>
      <c r="S260" s="25">
        <v>0</v>
      </c>
      <c r="T260" s="25">
        <v>0.36</v>
      </c>
      <c r="U260" s="25">
        <v>0</v>
      </c>
      <c r="V260" s="25">
        <v>0</v>
      </c>
      <c r="W260" s="25">
        <v>0</v>
      </c>
      <c r="X260" s="25">
        <v>0</v>
      </c>
      <c r="Y260" s="25">
        <v>0</v>
      </c>
      <c r="Z260" s="25">
        <v>0</v>
      </c>
      <c r="AA260" s="25">
        <v>0</v>
      </c>
      <c r="AB260" s="25">
        <v>0</v>
      </c>
      <c r="AC260" s="25">
        <v>0</v>
      </c>
      <c r="AD260" s="25">
        <v>0</v>
      </c>
      <c r="AE260" s="25">
        <v>0</v>
      </c>
      <c r="AF260" s="25">
        <v>0</v>
      </c>
      <c r="AG260" s="25">
        <v>0</v>
      </c>
      <c r="AH260" s="25">
        <v>0</v>
      </c>
      <c r="AI260" s="25">
        <v>0</v>
      </c>
      <c r="AJ260" s="26">
        <v>0</v>
      </c>
      <c r="AK260" s="26">
        <v>63.86</v>
      </c>
      <c r="AL260" s="26">
        <v>66.47</v>
      </c>
      <c r="AM260" s="26">
        <v>101.79</v>
      </c>
      <c r="AN260" s="26">
        <v>33.76</v>
      </c>
      <c r="AO260" s="26">
        <v>20.010000000000002</v>
      </c>
      <c r="AP260" s="26">
        <v>40.020000000000003</v>
      </c>
      <c r="AQ260" s="26">
        <v>15.14</v>
      </c>
      <c r="AR260" s="26">
        <v>72.38</v>
      </c>
      <c r="AS260" s="26">
        <v>44.89</v>
      </c>
      <c r="AT260" s="26">
        <v>62.64</v>
      </c>
      <c r="AU260" s="26">
        <v>51.68</v>
      </c>
      <c r="AV260" s="26">
        <v>27.14</v>
      </c>
      <c r="AW260" s="26">
        <v>48.02</v>
      </c>
      <c r="AX260" s="26">
        <v>401.59</v>
      </c>
      <c r="AY260" s="26">
        <v>0</v>
      </c>
      <c r="AZ260" s="26">
        <v>130.85</v>
      </c>
      <c r="BA260" s="26">
        <v>56.9</v>
      </c>
      <c r="BB260" s="26">
        <v>37.76</v>
      </c>
      <c r="BC260" s="26">
        <v>29.93</v>
      </c>
      <c r="BD260" s="26">
        <v>0</v>
      </c>
      <c r="BE260" s="26">
        <v>0</v>
      </c>
      <c r="BF260" s="26">
        <v>0</v>
      </c>
      <c r="BG260" s="26">
        <v>0</v>
      </c>
      <c r="BH260" s="26">
        <v>0</v>
      </c>
      <c r="BI260" s="26">
        <v>0</v>
      </c>
      <c r="BJ260" s="26">
        <v>0</v>
      </c>
      <c r="BK260" s="26">
        <v>0.02</v>
      </c>
      <c r="BL260" s="26">
        <v>0</v>
      </c>
      <c r="BM260" s="26">
        <v>0</v>
      </c>
      <c r="BN260" s="26">
        <v>0</v>
      </c>
      <c r="BO260" s="26">
        <v>0</v>
      </c>
      <c r="BP260" s="26">
        <v>0</v>
      </c>
      <c r="BQ260" s="26">
        <v>0</v>
      </c>
      <c r="BR260" s="26">
        <v>0</v>
      </c>
      <c r="BS260" s="26">
        <v>0.01</v>
      </c>
      <c r="BT260" s="26">
        <v>0</v>
      </c>
      <c r="BU260" s="26">
        <v>0</v>
      </c>
      <c r="BV260" s="26">
        <v>0.06</v>
      </c>
      <c r="BW260" s="26">
        <v>0</v>
      </c>
      <c r="BX260" s="26">
        <v>0</v>
      </c>
      <c r="BY260" s="26">
        <v>0</v>
      </c>
      <c r="BZ260" s="26">
        <v>0</v>
      </c>
      <c r="CA260" s="26">
        <v>0</v>
      </c>
      <c r="CB260" s="26">
        <v>7.82</v>
      </c>
      <c r="CC260" s="27"/>
      <c r="CD260" s="27"/>
      <c r="CE260" s="26">
        <v>0</v>
      </c>
      <c r="CG260" s="26">
        <v>0</v>
      </c>
      <c r="CH260" s="26">
        <v>0</v>
      </c>
      <c r="CI260" s="26">
        <v>0</v>
      </c>
      <c r="CJ260" s="26">
        <v>380</v>
      </c>
      <c r="CK260" s="26">
        <v>146.4</v>
      </c>
      <c r="CL260" s="26">
        <v>263.2</v>
      </c>
      <c r="CM260" s="26">
        <v>3.04</v>
      </c>
      <c r="CN260" s="26">
        <v>3.04</v>
      </c>
      <c r="CO260" s="26">
        <v>3.04</v>
      </c>
      <c r="CP260" s="26">
        <v>0</v>
      </c>
      <c r="CQ260" s="26">
        <v>0</v>
      </c>
    </row>
    <row r="261" spans="1:95" s="26" customFormat="1" x14ac:dyDescent="0.25">
      <c r="A261" s="54" t="str">
        <f>"-"</f>
        <v>-</v>
      </c>
      <c r="B261" s="24" t="s">
        <v>111</v>
      </c>
      <c r="C261" s="42" t="str">
        <f>"20"</f>
        <v>20</v>
      </c>
      <c r="D261" s="25">
        <v>1.32</v>
      </c>
      <c r="E261" s="25">
        <v>0</v>
      </c>
      <c r="F261" s="25">
        <v>0.24</v>
      </c>
      <c r="G261" s="25">
        <v>0.24</v>
      </c>
      <c r="H261" s="25">
        <v>8.34</v>
      </c>
      <c r="I261" s="51">
        <v>38.676000000000002</v>
      </c>
      <c r="J261" s="25">
        <v>0.04</v>
      </c>
      <c r="K261" s="25">
        <v>0</v>
      </c>
      <c r="L261" s="25">
        <v>0</v>
      </c>
      <c r="M261" s="25">
        <v>0</v>
      </c>
      <c r="N261" s="25">
        <v>0.24</v>
      </c>
      <c r="O261" s="25">
        <v>6.44</v>
      </c>
      <c r="P261" s="25">
        <v>1.66</v>
      </c>
      <c r="Q261" s="25">
        <v>0</v>
      </c>
      <c r="R261" s="25">
        <v>0</v>
      </c>
      <c r="S261" s="25">
        <v>0.2</v>
      </c>
      <c r="T261" s="25">
        <v>0.5</v>
      </c>
      <c r="U261" s="25">
        <v>122</v>
      </c>
      <c r="V261" s="25">
        <v>49</v>
      </c>
      <c r="W261" s="25">
        <v>7</v>
      </c>
      <c r="X261" s="25">
        <v>9.4</v>
      </c>
      <c r="Y261" s="25">
        <v>31.6</v>
      </c>
      <c r="Z261" s="25">
        <v>0.78</v>
      </c>
      <c r="AA261" s="25">
        <v>0</v>
      </c>
      <c r="AB261" s="25">
        <v>1</v>
      </c>
      <c r="AC261" s="25">
        <v>0.2</v>
      </c>
      <c r="AD261" s="25">
        <v>0.28000000000000003</v>
      </c>
      <c r="AE261" s="25">
        <v>0.04</v>
      </c>
      <c r="AF261" s="25">
        <v>0.02</v>
      </c>
      <c r="AG261" s="25">
        <v>0.14000000000000001</v>
      </c>
      <c r="AH261" s="25">
        <v>0.4</v>
      </c>
      <c r="AI261" s="25">
        <v>0</v>
      </c>
      <c r="AJ261" s="26">
        <v>0</v>
      </c>
      <c r="AK261" s="26">
        <v>64.400000000000006</v>
      </c>
      <c r="AL261" s="26">
        <v>49.6</v>
      </c>
      <c r="AM261" s="26">
        <v>85.4</v>
      </c>
      <c r="AN261" s="26">
        <v>44.6</v>
      </c>
      <c r="AO261" s="26">
        <v>18.600000000000001</v>
      </c>
      <c r="AP261" s="26">
        <v>39.6</v>
      </c>
      <c r="AQ261" s="26">
        <v>16</v>
      </c>
      <c r="AR261" s="26">
        <v>74.2</v>
      </c>
      <c r="AS261" s="26">
        <v>59.4</v>
      </c>
      <c r="AT261" s="26">
        <v>58.2</v>
      </c>
      <c r="AU261" s="26">
        <v>92.8</v>
      </c>
      <c r="AV261" s="26">
        <v>24.8</v>
      </c>
      <c r="AW261" s="26">
        <v>62</v>
      </c>
      <c r="AX261" s="26">
        <v>311.8</v>
      </c>
      <c r="AY261" s="26">
        <v>0</v>
      </c>
      <c r="AZ261" s="26">
        <v>105.2</v>
      </c>
      <c r="BA261" s="26">
        <v>58.2</v>
      </c>
      <c r="BB261" s="26">
        <v>36</v>
      </c>
      <c r="BC261" s="26">
        <v>26</v>
      </c>
      <c r="BD261" s="26">
        <v>0</v>
      </c>
      <c r="BE261" s="26">
        <v>0</v>
      </c>
      <c r="BF261" s="26">
        <v>0</v>
      </c>
      <c r="BG261" s="26">
        <v>0</v>
      </c>
      <c r="BH261" s="26">
        <v>0</v>
      </c>
      <c r="BI261" s="26">
        <v>0</v>
      </c>
      <c r="BJ261" s="26">
        <v>0</v>
      </c>
      <c r="BK261" s="26">
        <v>0.03</v>
      </c>
      <c r="BL261" s="26">
        <v>0</v>
      </c>
      <c r="BM261" s="26">
        <v>0</v>
      </c>
      <c r="BN261" s="26">
        <v>0</v>
      </c>
      <c r="BO261" s="26">
        <v>0</v>
      </c>
      <c r="BP261" s="26">
        <v>0</v>
      </c>
      <c r="BQ261" s="26">
        <v>0</v>
      </c>
      <c r="BR261" s="26">
        <v>0</v>
      </c>
      <c r="BS261" s="26">
        <v>0.02</v>
      </c>
      <c r="BT261" s="26">
        <v>0</v>
      </c>
      <c r="BU261" s="26">
        <v>0</v>
      </c>
      <c r="BV261" s="26">
        <v>0.1</v>
      </c>
      <c r="BW261" s="26">
        <v>0.02</v>
      </c>
      <c r="BX261" s="26">
        <v>0</v>
      </c>
      <c r="BY261" s="26">
        <v>0</v>
      </c>
      <c r="BZ261" s="26">
        <v>0</v>
      </c>
      <c r="CA261" s="26">
        <v>0</v>
      </c>
      <c r="CB261" s="26">
        <v>9.4</v>
      </c>
      <c r="CC261" s="27"/>
      <c r="CD261" s="27"/>
      <c r="CE261" s="26">
        <v>0.17</v>
      </c>
      <c r="CG261" s="26">
        <v>1</v>
      </c>
      <c r="CH261" s="26">
        <v>1</v>
      </c>
      <c r="CI261" s="26">
        <v>1</v>
      </c>
      <c r="CJ261" s="26">
        <v>190</v>
      </c>
      <c r="CK261" s="26">
        <v>73.2</v>
      </c>
      <c r="CL261" s="26">
        <v>131.6</v>
      </c>
      <c r="CM261" s="26">
        <v>1.9</v>
      </c>
      <c r="CN261" s="26">
        <v>1.58</v>
      </c>
      <c r="CO261" s="26">
        <v>1.74</v>
      </c>
      <c r="CP261" s="26">
        <v>0</v>
      </c>
      <c r="CQ261" s="26">
        <v>0</v>
      </c>
    </row>
    <row r="262" spans="1:95" s="26" customFormat="1" x14ac:dyDescent="0.25">
      <c r="A262" s="23" t="str">
        <f>"6/10"</f>
        <v>6/10</v>
      </c>
      <c r="B262" s="24" t="s">
        <v>112</v>
      </c>
      <c r="C262" s="42" t="s">
        <v>170</v>
      </c>
      <c r="D262" s="25">
        <v>0.92</v>
      </c>
      <c r="E262" s="25">
        <v>0</v>
      </c>
      <c r="F262" s="25">
        <v>0.05</v>
      </c>
      <c r="G262" s="25">
        <v>0.05</v>
      </c>
      <c r="H262" s="25">
        <v>20.86</v>
      </c>
      <c r="I262" s="51">
        <v>78.839027999999999</v>
      </c>
      <c r="J262" s="25">
        <v>0.02</v>
      </c>
      <c r="K262" s="25">
        <v>0</v>
      </c>
      <c r="L262" s="25">
        <v>0</v>
      </c>
      <c r="M262" s="25">
        <v>0</v>
      </c>
      <c r="N262" s="25">
        <v>17.27</v>
      </c>
      <c r="O262" s="25">
        <v>0.51</v>
      </c>
      <c r="P262" s="25">
        <v>3.08</v>
      </c>
      <c r="Q262" s="25">
        <v>0</v>
      </c>
      <c r="R262" s="25">
        <v>0</v>
      </c>
      <c r="S262" s="25">
        <v>0.27</v>
      </c>
      <c r="T262" s="25">
        <v>0.73</v>
      </c>
      <c r="U262" s="25">
        <v>3.12</v>
      </c>
      <c r="V262" s="25">
        <v>306.24</v>
      </c>
      <c r="W262" s="25">
        <v>28.2</v>
      </c>
      <c r="X262" s="25">
        <v>17.96</v>
      </c>
      <c r="Y262" s="25">
        <v>24.44</v>
      </c>
      <c r="Z262" s="25">
        <v>0.57999999999999996</v>
      </c>
      <c r="AA262" s="25">
        <v>0</v>
      </c>
      <c r="AB262" s="25">
        <v>567</v>
      </c>
      <c r="AC262" s="25">
        <v>104.94</v>
      </c>
      <c r="AD262" s="25">
        <v>0.99</v>
      </c>
      <c r="AE262" s="25">
        <v>0.02</v>
      </c>
      <c r="AF262" s="25">
        <v>0.03</v>
      </c>
      <c r="AG262" s="25">
        <v>0.46</v>
      </c>
      <c r="AH262" s="25">
        <v>0.7</v>
      </c>
      <c r="AI262" s="25">
        <v>0.28999999999999998</v>
      </c>
      <c r="AJ262" s="26">
        <v>0</v>
      </c>
      <c r="AK262" s="26">
        <v>0.01</v>
      </c>
      <c r="AL262" s="26">
        <v>0.01</v>
      </c>
      <c r="AM262" s="26">
        <v>0.01</v>
      </c>
      <c r="AN262" s="26">
        <v>0.02</v>
      </c>
      <c r="AO262" s="26">
        <v>0</v>
      </c>
      <c r="AP262" s="26">
        <v>0.01</v>
      </c>
      <c r="AQ262" s="26">
        <v>0</v>
      </c>
      <c r="AR262" s="26">
        <v>0.01</v>
      </c>
      <c r="AS262" s="26">
        <v>0.01</v>
      </c>
      <c r="AT262" s="26">
        <v>0.01</v>
      </c>
      <c r="AU262" s="26">
        <v>0.05</v>
      </c>
      <c r="AV262" s="26">
        <v>0</v>
      </c>
      <c r="AW262" s="26">
        <v>0.01</v>
      </c>
      <c r="AX262" s="26">
        <v>0.02</v>
      </c>
      <c r="AY262" s="26">
        <v>0</v>
      </c>
      <c r="AZ262" s="26">
        <v>0.01</v>
      </c>
      <c r="BA262" s="26">
        <v>0.01</v>
      </c>
      <c r="BB262" s="26">
        <v>0.01</v>
      </c>
      <c r="BC262" s="26">
        <v>0</v>
      </c>
      <c r="BD262" s="26">
        <v>0</v>
      </c>
      <c r="BE262" s="26">
        <v>0</v>
      </c>
      <c r="BF262" s="26">
        <v>0</v>
      </c>
      <c r="BG262" s="26">
        <v>0</v>
      </c>
      <c r="BH262" s="26">
        <v>0</v>
      </c>
      <c r="BI262" s="26">
        <v>0</v>
      </c>
      <c r="BJ262" s="26">
        <v>0</v>
      </c>
      <c r="BK262" s="26">
        <v>0</v>
      </c>
      <c r="BL262" s="26">
        <v>0</v>
      </c>
      <c r="BM262" s="26">
        <v>0</v>
      </c>
      <c r="BN262" s="26">
        <v>0</v>
      </c>
      <c r="BO262" s="26">
        <v>0</v>
      </c>
      <c r="BP262" s="26">
        <v>0</v>
      </c>
      <c r="BQ262" s="26">
        <v>0</v>
      </c>
      <c r="BR262" s="26">
        <v>0</v>
      </c>
      <c r="BS262" s="26">
        <v>0.01</v>
      </c>
      <c r="BT262" s="26">
        <v>0</v>
      </c>
      <c r="BU262" s="26">
        <v>0</v>
      </c>
      <c r="BV262" s="26">
        <v>0.01</v>
      </c>
      <c r="BW262" s="26">
        <v>0</v>
      </c>
      <c r="BX262" s="26">
        <v>0</v>
      </c>
      <c r="BY262" s="26">
        <v>0</v>
      </c>
      <c r="BZ262" s="26">
        <v>0</v>
      </c>
      <c r="CA262" s="26">
        <v>0</v>
      </c>
      <c r="CB262" s="26">
        <v>192.61</v>
      </c>
      <c r="CC262" s="27"/>
      <c r="CD262" s="27"/>
      <c r="CE262" s="26">
        <v>94.5</v>
      </c>
      <c r="CG262" s="26">
        <v>3.29</v>
      </c>
      <c r="CH262" s="26">
        <v>3.29</v>
      </c>
      <c r="CI262" s="26">
        <v>3.29</v>
      </c>
      <c r="CJ262" s="26">
        <v>378.75</v>
      </c>
      <c r="CK262" s="26">
        <v>144.15</v>
      </c>
      <c r="CL262" s="26">
        <v>261.45</v>
      </c>
      <c r="CM262" s="26">
        <v>34.950000000000003</v>
      </c>
      <c r="CN262" s="26">
        <v>20.78</v>
      </c>
      <c r="CO262" s="26">
        <v>27.86</v>
      </c>
      <c r="CP262" s="26">
        <v>9</v>
      </c>
      <c r="CQ262" s="26">
        <v>0</v>
      </c>
    </row>
    <row r="263" spans="1:95" s="26" customFormat="1" ht="34.5" customHeight="1" x14ac:dyDescent="0.25">
      <c r="A263" s="23" t="str">
        <f>"18/2"</f>
        <v>18/2</v>
      </c>
      <c r="B263" s="24" t="s">
        <v>114</v>
      </c>
      <c r="C263" s="42" t="str">
        <f>"180"</f>
        <v>180</v>
      </c>
      <c r="D263" s="25">
        <v>1.93</v>
      </c>
      <c r="E263" s="25">
        <v>5.74</v>
      </c>
      <c r="F263" s="25">
        <v>1.72</v>
      </c>
      <c r="G263" s="25">
        <v>1.72</v>
      </c>
      <c r="H263" s="25">
        <v>14.6</v>
      </c>
      <c r="I263" s="51">
        <v>80.275480919999993</v>
      </c>
      <c r="J263" s="25">
        <v>0.24</v>
      </c>
      <c r="K263" s="25">
        <v>0.94</v>
      </c>
      <c r="L263" s="25">
        <v>0</v>
      </c>
      <c r="M263" s="25">
        <v>0</v>
      </c>
      <c r="N263" s="25">
        <v>1.75</v>
      </c>
      <c r="O263" s="25">
        <v>11.6</v>
      </c>
      <c r="P263" s="25">
        <v>1.25</v>
      </c>
      <c r="Q263" s="25">
        <v>0</v>
      </c>
      <c r="R263" s="25">
        <v>0</v>
      </c>
      <c r="S263" s="25">
        <v>0.14000000000000001</v>
      </c>
      <c r="T263" s="25">
        <v>1.0900000000000001</v>
      </c>
      <c r="U263" s="25">
        <v>142.66</v>
      </c>
      <c r="V263" s="25">
        <v>317.95999999999998</v>
      </c>
      <c r="W263" s="25">
        <v>11.24</v>
      </c>
      <c r="X263" s="25">
        <v>15.92</v>
      </c>
      <c r="Y263" s="25">
        <v>40.020000000000003</v>
      </c>
      <c r="Z263" s="25">
        <v>0.66</v>
      </c>
      <c r="AA263" s="25">
        <v>0</v>
      </c>
      <c r="AB263" s="25">
        <v>942.19</v>
      </c>
      <c r="AC263" s="25">
        <v>174.31</v>
      </c>
      <c r="AD263" s="25">
        <v>0.84</v>
      </c>
      <c r="AE263" s="25">
        <v>7.0000000000000007E-2</v>
      </c>
      <c r="AF263" s="25">
        <v>0.04</v>
      </c>
      <c r="AG263" s="25">
        <v>0.7</v>
      </c>
      <c r="AH263" s="25">
        <v>1.24</v>
      </c>
      <c r="AI263" s="25">
        <v>4.41</v>
      </c>
      <c r="AJ263" s="26">
        <v>0</v>
      </c>
      <c r="AK263" s="26">
        <v>48.91</v>
      </c>
      <c r="AL263" s="26">
        <v>52.8</v>
      </c>
      <c r="AM263" s="26">
        <v>84.78</v>
      </c>
      <c r="AN263" s="26">
        <v>50.35</v>
      </c>
      <c r="AO263" s="26">
        <v>16.420000000000002</v>
      </c>
      <c r="AP263" s="26">
        <v>44.18</v>
      </c>
      <c r="AQ263" s="26">
        <v>17.54</v>
      </c>
      <c r="AR263" s="26">
        <v>57.87</v>
      </c>
      <c r="AS263" s="26">
        <v>55.81</v>
      </c>
      <c r="AT263" s="26">
        <v>110.44</v>
      </c>
      <c r="AU263" s="26">
        <v>69.8</v>
      </c>
      <c r="AV263" s="26">
        <v>22.08</v>
      </c>
      <c r="AW263" s="26">
        <v>47.19</v>
      </c>
      <c r="AX263" s="26">
        <v>343.9</v>
      </c>
      <c r="AY263" s="26">
        <v>0</v>
      </c>
      <c r="AZ263" s="26">
        <v>85.19</v>
      </c>
      <c r="BA263" s="26">
        <v>51.12</v>
      </c>
      <c r="BB263" s="26">
        <v>33.840000000000003</v>
      </c>
      <c r="BC263" s="26">
        <v>21.41</v>
      </c>
      <c r="BD263" s="26">
        <v>0</v>
      </c>
      <c r="BE263" s="26">
        <v>0</v>
      </c>
      <c r="BF263" s="26">
        <v>0</v>
      </c>
      <c r="BG263" s="26">
        <v>0</v>
      </c>
      <c r="BH263" s="26">
        <v>0</v>
      </c>
      <c r="BI263" s="26">
        <v>0</v>
      </c>
      <c r="BJ263" s="26">
        <v>0</v>
      </c>
      <c r="BK263" s="26">
        <v>0.14000000000000001</v>
      </c>
      <c r="BL263" s="26">
        <v>0</v>
      </c>
      <c r="BM263" s="26">
        <v>7.0000000000000007E-2</v>
      </c>
      <c r="BN263" s="26">
        <v>0</v>
      </c>
      <c r="BO263" s="26">
        <v>0.01</v>
      </c>
      <c r="BP263" s="26">
        <v>0</v>
      </c>
      <c r="BQ263" s="26">
        <v>0</v>
      </c>
      <c r="BR263" s="26">
        <v>0</v>
      </c>
      <c r="BS263" s="26">
        <v>0.42</v>
      </c>
      <c r="BT263" s="26">
        <v>0</v>
      </c>
      <c r="BU263" s="26">
        <v>0</v>
      </c>
      <c r="BV263" s="26">
        <v>0.9</v>
      </c>
      <c r="BW263" s="26">
        <v>0</v>
      </c>
      <c r="BX263" s="26">
        <v>0</v>
      </c>
      <c r="BY263" s="26">
        <v>0</v>
      </c>
      <c r="BZ263" s="26">
        <v>0</v>
      </c>
      <c r="CA263" s="26">
        <v>0</v>
      </c>
      <c r="CB263" s="26">
        <v>187.49</v>
      </c>
      <c r="CC263" s="27"/>
      <c r="CD263" s="27"/>
      <c r="CE263" s="26">
        <v>157.03</v>
      </c>
      <c r="CG263" s="26">
        <v>16.97</v>
      </c>
      <c r="CH263" s="26">
        <v>10.94</v>
      </c>
      <c r="CI263" s="26">
        <v>13.96</v>
      </c>
      <c r="CJ263" s="26">
        <v>518.98</v>
      </c>
      <c r="CK263" s="26">
        <v>310.70999999999998</v>
      </c>
      <c r="CL263" s="26">
        <v>414.85</v>
      </c>
      <c r="CM263" s="26">
        <v>32.32</v>
      </c>
      <c r="CN263" s="26">
        <v>15.85</v>
      </c>
      <c r="CO263" s="26">
        <v>24.08</v>
      </c>
      <c r="CP263" s="26">
        <v>0</v>
      </c>
      <c r="CQ263" s="26">
        <v>0.36</v>
      </c>
    </row>
    <row r="264" spans="1:95" s="13" customFormat="1" x14ac:dyDescent="0.25">
      <c r="A264" s="19" t="str">
        <f>"4/9"</f>
        <v>4/9</v>
      </c>
      <c r="B264" s="20" t="s">
        <v>115</v>
      </c>
      <c r="C264" s="43" t="s">
        <v>171</v>
      </c>
      <c r="D264" s="21">
        <v>16.18</v>
      </c>
      <c r="E264" s="21">
        <v>13.33</v>
      </c>
      <c r="F264" s="21">
        <v>17.63</v>
      </c>
      <c r="G264" s="21">
        <v>6.4</v>
      </c>
      <c r="H264" s="21">
        <v>33.82</v>
      </c>
      <c r="I264" s="52">
        <v>358.02646199999992</v>
      </c>
      <c r="J264" s="21">
        <v>4.72</v>
      </c>
      <c r="K264" s="21">
        <v>5.27</v>
      </c>
      <c r="L264" s="21">
        <v>0</v>
      </c>
      <c r="M264" s="21">
        <v>0</v>
      </c>
      <c r="N264" s="21">
        <v>1.61</v>
      </c>
      <c r="O264" s="21">
        <v>30.47</v>
      </c>
      <c r="P264" s="21">
        <v>1.73</v>
      </c>
      <c r="Q264" s="21">
        <v>0</v>
      </c>
      <c r="R264" s="21">
        <v>0</v>
      </c>
      <c r="S264" s="21">
        <v>0.05</v>
      </c>
      <c r="T264" s="21">
        <v>1.48</v>
      </c>
      <c r="U264" s="21">
        <v>122.23</v>
      </c>
      <c r="V264" s="21">
        <v>128.47999999999999</v>
      </c>
      <c r="W264" s="21">
        <v>18.29</v>
      </c>
      <c r="X264" s="21">
        <v>30.38</v>
      </c>
      <c r="Y264" s="21">
        <v>145.22</v>
      </c>
      <c r="Z264" s="21">
        <v>1.49</v>
      </c>
      <c r="AA264" s="21">
        <v>28.48</v>
      </c>
      <c r="AB264" s="21">
        <v>1196.1400000000001</v>
      </c>
      <c r="AC264" s="21">
        <v>256.58</v>
      </c>
      <c r="AD264" s="21">
        <v>4.1900000000000004</v>
      </c>
      <c r="AE264" s="21">
        <v>0.06</v>
      </c>
      <c r="AF264" s="21">
        <v>0.09</v>
      </c>
      <c r="AG264" s="21">
        <v>5.64</v>
      </c>
      <c r="AH264" s="21">
        <v>11.7</v>
      </c>
      <c r="AI264" s="21">
        <v>0.83</v>
      </c>
      <c r="AJ264" s="13">
        <v>0</v>
      </c>
      <c r="AK264" s="13">
        <v>803.86</v>
      </c>
      <c r="AL264" s="13">
        <v>634.59</v>
      </c>
      <c r="AM264" s="13">
        <v>1270.8699999999999</v>
      </c>
      <c r="AN264" s="13">
        <v>1258.78</v>
      </c>
      <c r="AO264" s="13">
        <v>405.82</v>
      </c>
      <c r="AP264" s="13">
        <v>719.12</v>
      </c>
      <c r="AQ264" s="13">
        <v>252.84</v>
      </c>
      <c r="AR264" s="13">
        <v>686.61</v>
      </c>
      <c r="AS264" s="13">
        <v>995.86</v>
      </c>
      <c r="AT264" s="13">
        <v>1092.3399999999999</v>
      </c>
      <c r="AU264" s="13">
        <v>1409.27</v>
      </c>
      <c r="AV264" s="13">
        <v>421.02</v>
      </c>
      <c r="AW264" s="13">
        <v>1128.95</v>
      </c>
      <c r="AX264" s="13">
        <v>2361.87</v>
      </c>
      <c r="AY264" s="13">
        <v>110.57</v>
      </c>
      <c r="AZ264" s="13">
        <v>768.88</v>
      </c>
      <c r="BA264" s="13">
        <v>755.96</v>
      </c>
      <c r="BB264" s="13">
        <v>579.97</v>
      </c>
      <c r="BC264" s="13">
        <v>216.58</v>
      </c>
      <c r="BD264" s="13">
        <v>0</v>
      </c>
      <c r="BE264" s="13">
        <v>0</v>
      </c>
      <c r="BF264" s="13">
        <v>0</v>
      </c>
      <c r="BG264" s="13">
        <v>0</v>
      </c>
      <c r="BH264" s="13">
        <v>0</v>
      </c>
      <c r="BI264" s="13">
        <v>0</v>
      </c>
      <c r="BJ264" s="13">
        <v>0</v>
      </c>
      <c r="BK264" s="13">
        <v>0.43</v>
      </c>
      <c r="BL264" s="13">
        <v>0</v>
      </c>
      <c r="BM264" s="13">
        <v>0.26</v>
      </c>
      <c r="BN264" s="13">
        <v>0.02</v>
      </c>
      <c r="BO264" s="13">
        <v>0.04</v>
      </c>
      <c r="BP264" s="13">
        <v>0</v>
      </c>
      <c r="BQ264" s="13">
        <v>0</v>
      </c>
      <c r="BR264" s="13">
        <v>0</v>
      </c>
      <c r="BS264" s="13">
        <v>1.54</v>
      </c>
      <c r="BT264" s="13">
        <v>0</v>
      </c>
      <c r="BU264" s="13">
        <v>0</v>
      </c>
      <c r="BV264" s="13">
        <v>3.65</v>
      </c>
      <c r="BW264" s="13">
        <v>0</v>
      </c>
      <c r="BX264" s="13">
        <v>0</v>
      </c>
      <c r="BY264" s="13">
        <v>0</v>
      </c>
      <c r="BZ264" s="13">
        <v>0</v>
      </c>
      <c r="CA264" s="13">
        <v>0</v>
      </c>
      <c r="CB264" s="13">
        <v>158.86000000000001</v>
      </c>
      <c r="CC264" s="22"/>
      <c r="CD264" s="22"/>
      <c r="CE264" s="13">
        <v>227.83</v>
      </c>
      <c r="CG264" s="13">
        <v>18.3</v>
      </c>
      <c r="CH264" s="13">
        <v>9.25</v>
      </c>
      <c r="CI264" s="13">
        <v>13.77</v>
      </c>
      <c r="CJ264" s="13">
        <v>3581.5</v>
      </c>
      <c r="CK264" s="13">
        <v>2060.86</v>
      </c>
      <c r="CL264" s="13">
        <v>2821.18</v>
      </c>
      <c r="CM264" s="13">
        <v>18.59</v>
      </c>
      <c r="CN264" s="13">
        <v>11.81</v>
      </c>
      <c r="CO264" s="13">
        <v>15.2</v>
      </c>
      <c r="CP264" s="13">
        <v>0</v>
      </c>
      <c r="CQ264" s="13">
        <v>0.36</v>
      </c>
    </row>
    <row r="265" spans="1:95" s="14" customFormat="1" x14ac:dyDescent="0.25">
      <c r="A265" s="28"/>
      <c r="B265" s="29" t="s">
        <v>156</v>
      </c>
      <c r="C265" s="44">
        <v>580</v>
      </c>
      <c r="D265" s="30">
        <f>SUM(D260:D264)</f>
        <v>21.67</v>
      </c>
      <c r="E265" s="30">
        <f t="shared" ref="E265:AI265" si="36">SUM(E260:E264)</f>
        <v>19.07</v>
      </c>
      <c r="F265" s="30">
        <f t="shared" si="36"/>
        <v>19.77</v>
      </c>
      <c r="G265" s="30">
        <f t="shared" si="36"/>
        <v>8.5400000000000009</v>
      </c>
      <c r="H265" s="30">
        <f t="shared" si="36"/>
        <v>87</v>
      </c>
      <c r="I265" s="53">
        <f t="shared" si="36"/>
        <v>600.59717091999994</v>
      </c>
      <c r="J265" s="30">
        <f t="shared" si="36"/>
        <v>5.0199999999999996</v>
      </c>
      <c r="K265" s="30">
        <f t="shared" si="36"/>
        <v>6.2099999999999991</v>
      </c>
      <c r="L265" s="30">
        <f t="shared" si="36"/>
        <v>0</v>
      </c>
      <c r="M265" s="30">
        <f t="shared" si="36"/>
        <v>0</v>
      </c>
      <c r="N265" s="30">
        <f t="shared" si="36"/>
        <v>21.09</v>
      </c>
      <c r="O265" s="30">
        <f t="shared" si="36"/>
        <v>58.14</v>
      </c>
      <c r="P265" s="30">
        <f t="shared" si="36"/>
        <v>7.76</v>
      </c>
      <c r="Q265" s="30">
        <f t="shared" si="36"/>
        <v>0</v>
      </c>
      <c r="R265" s="30">
        <f t="shared" si="36"/>
        <v>0</v>
      </c>
      <c r="S265" s="30">
        <f t="shared" si="36"/>
        <v>0.66000000000000014</v>
      </c>
      <c r="T265" s="30">
        <f t="shared" si="36"/>
        <v>4.16</v>
      </c>
      <c r="U265" s="30">
        <f t="shared" si="36"/>
        <v>390.01</v>
      </c>
      <c r="V265" s="30">
        <f t="shared" si="36"/>
        <v>801.68000000000006</v>
      </c>
      <c r="W265" s="30">
        <f t="shared" si="36"/>
        <v>64.73</v>
      </c>
      <c r="X265" s="30">
        <f t="shared" si="36"/>
        <v>73.66</v>
      </c>
      <c r="Y265" s="30">
        <f t="shared" si="36"/>
        <v>241.28</v>
      </c>
      <c r="Z265" s="30">
        <f t="shared" si="36"/>
        <v>3.51</v>
      </c>
      <c r="AA265" s="30">
        <f t="shared" si="36"/>
        <v>28.48</v>
      </c>
      <c r="AB265" s="30">
        <f t="shared" si="36"/>
        <v>2706.33</v>
      </c>
      <c r="AC265" s="30">
        <f t="shared" si="36"/>
        <v>536.03</v>
      </c>
      <c r="AD265" s="30">
        <f t="shared" si="36"/>
        <v>6.3000000000000007</v>
      </c>
      <c r="AE265" s="30">
        <f t="shared" si="36"/>
        <v>0.19</v>
      </c>
      <c r="AF265" s="30">
        <f t="shared" si="36"/>
        <v>0.18</v>
      </c>
      <c r="AG265" s="30">
        <f t="shared" si="36"/>
        <v>6.9399999999999995</v>
      </c>
      <c r="AH265" s="30">
        <f t="shared" si="36"/>
        <v>14.04</v>
      </c>
      <c r="AI265" s="30">
        <f t="shared" si="36"/>
        <v>5.53</v>
      </c>
      <c r="AJ265" s="14">
        <v>0</v>
      </c>
      <c r="AK265" s="14">
        <v>948.83</v>
      </c>
      <c r="AL265" s="14">
        <v>778.67</v>
      </c>
      <c r="AM265" s="14">
        <v>1500.15</v>
      </c>
      <c r="AN265" s="14">
        <v>1365.2</v>
      </c>
      <c r="AO265" s="14">
        <v>451.55</v>
      </c>
      <c r="AP265" s="14">
        <v>823.13</v>
      </c>
      <c r="AQ265" s="14">
        <v>293.52999999999997</v>
      </c>
      <c r="AR265" s="14">
        <v>853.97</v>
      </c>
      <c r="AS265" s="14">
        <v>1126.27</v>
      </c>
      <c r="AT265" s="14">
        <v>1294.53</v>
      </c>
      <c r="AU265" s="14">
        <v>1577.2</v>
      </c>
      <c r="AV265" s="14">
        <v>482.65</v>
      </c>
      <c r="AW265" s="14">
        <v>1255.17</v>
      </c>
      <c r="AX265" s="14">
        <v>3263.29</v>
      </c>
      <c r="AY265" s="14">
        <v>110.57</v>
      </c>
      <c r="AZ265" s="14">
        <v>1037.53</v>
      </c>
      <c r="BA265" s="14">
        <v>893.1</v>
      </c>
      <c r="BB265" s="14">
        <v>669.57</v>
      </c>
      <c r="BC265" s="14">
        <v>280.92</v>
      </c>
      <c r="BD265" s="14">
        <v>0</v>
      </c>
      <c r="BE265" s="14">
        <v>0</v>
      </c>
      <c r="BF265" s="14">
        <v>0</v>
      </c>
      <c r="BG265" s="14">
        <v>0</v>
      </c>
      <c r="BH265" s="14">
        <v>0</v>
      </c>
      <c r="BI265" s="14">
        <v>0</v>
      </c>
      <c r="BJ265" s="14">
        <v>0</v>
      </c>
      <c r="BK265" s="14">
        <v>0.6</v>
      </c>
      <c r="BL265" s="14">
        <v>0</v>
      </c>
      <c r="BM265" s="14">
        <v>0.33</v>
      </c>
      <c r="BN265" s="14">
        <v>0.02</v>
      </c>
      <c r="BO265" s="14">
        <v>0.05</v>
      </c>
      <c r="BP265" s="14">
        <v>0</v>
      </c>
      <c r="BQ265" s="14">
        <v>0</v>
      </c>
      <c r="BR265" s="14">
        <v>0.01</v>
      </c>
      <c r="BS265" s="14">
        <v>1.99</v>
      </c>
      <c r="BT265" s="14">
        <v>0</v>
      </c>
      <c r="BU265" s="14">
        <v>0</v>
      </c>
      <c r="BV265" s="14">
        <v>4.66</v>
      </c>
      <c r="BW265" s="14">
        <v>0.01</v>
      </c>
      <c r="BX265" s="14">
        <v>0</v>
      </c>
      <c r="BY265" s="14">
        <v>0</v>
      </c>
      <c r="BZ265" s="14">
        <v>0</v>
      </c>
      <c r="CA265" s="14">
        <v>0</v>
      </c>
      <c r="CB265" s="14">
        <v>551.48</v>
      </c>
      <c r="CC265" s="11"/>
      <c r="CD265" s="11" t="e">
        <f>$I$265/#REF!*100</f>
        <v>#REF!</v>
      </c>
      <c r="CE265" s="14">
        <v>479.45</v>
      </c>
      <c r="CG265" s="14">
        <v>39.56</v>
      </c>
      <c r="CH265" s="14">
        <v>24.48</v>
      </c>
      <c r="CI265" s="14">
        <v>32.020000000000003</v>
      </c>
      <c r="CJ265" s="14">
        <v>5049.2299999999996</v>
      </c>
      <c r="CK265" s="14">
        <v>2735.32</v>
      </c>
      <c r="CL265" s="14">
        <v>3892.28</v>
      </c>
      <c r="CM265" s="14">
        <v>90.8</v>
      </c>
      <c r="CN265" s="14">
        <v>53.06</v>
      </c>
      <c r="CO265" s="14">
        <v>71.930000000000007</v>
      </c>
      <c r="CP265" s="14">
        <v>9</v>
      </c>
      <c r="CQ265" s="14">
        <v>0.72</v>
      </c>
    </row>
    <row r="266" spans="1:95" x14ac:dyDescent="0.25">
      <c r="B266" s="4" t="s">
        <v>116</v>
      </c>
    </row>
    <row r="267" spans="1:95" s="26" customFormat="1" x14ac:dyDescent="0.25">
      <c r="A267" s="23" t="str">
        <f>"-"</f>
        <v>-</v>
      </c>
      <c r="B267" s="24" t="s">
        <v>110</v>
      </c>
      <c r="C267" s="42" t="str">
        <f>"40"</f>
        <v>40</v>
      </c>
      <c r="D267" s="25">
        <v>2.64</v>
      </c>
      <c r="E267" s="25">
        <v>0</v>
      </c>
      <c r="F267" s="25">
        <v>0.26</v>
      </c>
      <c r="G267" s="25">
        <v>0.26</v>
      </c>
      <c r="H267" s="25">
        <v>18.760000000000002</v>
      </c>
      <c r="I267" s="51">
        <v>89.560399999999987</v>
      </c>
      <c r="J267" s="25">
        <v>0</v>
      </c>
      <c r="K267" s="25">
        <v>0</v>
      </c>
      <c r="L267" s="25">
        <v>0</v>
      </c>
      <c r="M267" s="25">
        <v>0</v>
      </c>
      <c r="N267" s="25">
        <v>0.44</v>
      </c>
      <c r="O267" s="25">
        <v>18.239999999999998</v>
      </c>
      <c r="P267" s="25">
        <v>0.08</v>
      </c>
      <c r="Q267" s="25">
        <v>0</v>
      </c>
      <c r="R267" s="25">
        <v>0</v>
      </c>
      <c r="S267" s="25">
        <v>0</v>
      </c>
      <c r="T267" s="25">
        <v>0.72</v>
      </c>
      <c r="U267" s="25">
        <v>0</v>
      </c>
      <c r="V267" s="25">
        <v>0</v>
      </c>
      <c r="W267" s="25">
        <v>0</v>
      </c>
      <c r="X267" s="25">
        <v>0</v>
      </c>
      <c r="Y267" s="25">
        <v>0</v>
      </c>
      <c r="Z267" s="25">
        <v>0</v>
      </c>
      <c r="AA267" s="25">
        <v>0</v>
      </c>
      <c r="AB267" s="25">
        <v>0</v>
      </c>
      <c r="AC267" s="25">
        <v>0</v>
      </c>
      <c r="AD267" s="25">
        <v>0</v>
      </c>
      <c r="AE267" s="25">
        <v>0</v>
      </c>
      <c r="AF267" s="25">
        <v>0</v>
      </c>
      <c r="AG267" s="25">
        <v>0</v>
      </c>
      <c r="AH267" s="25">
        <v>0</v>
      </c>
      <c r="AI267" s="25">
        <v>0</v>
      </c>
      <c r="AJ267" s="26">
        <v>0</v>
      </c>
      <c r="AK267" s="26">
        <v>127.72</v>
      </c>
      <c r="AL267" s="26">
        <v>132.94</v>
      </c>
      <c r="AM267" s="26">
        <v>203.58</v>
      </c>
      <c r="AN267" s="26">
        <v>67.510000000000005</v>
      </c>
      <c r="AO267" s="26">
        <v>40.020000000000003</v>
      </c>
      <c r="AP267" s="26">
        <v>80.040000000000006</v>
      </c>
      <c r="AQ267" s="26">
        <v>30.28</v>
      </c>
      <c r="AR267" s="26">
        <v>144.77000000000001</v>
      </c>
      <c r="AS267" s="26">
        <v>89.78</v>
      </c>
      <c r="AT267" s="26">
        <v>125.28</v>
      </c>
      <c r="AU267" s="26">
        <v>103.36</v>
      </c>
      <c r="AV267" s="26">
        <v>54.29</v>
      </c>
      <c r="AW267" s="26">
        <v>96.05</v>
      </c>
      <c r="AX267" s="26">
        <v>803.18</v>
      </c>
      <c r="AY267" s="26">
        <v>0</v>
      </c>
      <c r="AZ267" s="26">
        <v>261.7</v>
      </c>
      <c r="BA267" s="26">
        <v>113.8</v>
      </c>
      <c r="BB267" s="26">
        <v>75.52</v>
      </c>
      <c r="BC267" s="26">
        <v>59.86</v>
      </c>
      <c r="BD267" s="26">
        <v>0</v>
      </c>
      <c r="BE267" s="26">
        <v>0</v>
      </c>
      <c r="BF267" s="26">
        <v>0</v>
      </c>
      <c r="BG267" s="26">
        <v>0</v>
      </c>
      <c r="BH267" s="26">
        <v>0</v>
      </c>
      <c r="BI267" s="26">
        <v>0</v>
      </c>
      <c r="BJ267" s="26">
        <v>0</v>
      </c>
      <c r="BK267" s="26">
        <v>0.03</v>
      </c>
      <c r="BL267" s="26">
        <v>0</v>
      </c>
      <c r="BM267" s="26">
        <v>0</v>
      </c>
      <c r="BN267" s="26">
        <v>0</v>
      </c>
      <c r="BO267" s="26">
        <v>0</v>
      </c>
      <c r="BP267" s="26">
        <v>0</v>
      </c>
      <c r="BQ267" s="26">
        <v>0</v>
      </c>
      <c r="BR267" s="26">
        <v>0</v>
      </c>
      <c r="BS267" s="26">
        <v>0.03</v>
      </c>
      <c r="BT267" s="26">
        <v>0</v>
      </c>
      <c r="BU267" s="26">
        <v>0</v>
      </c>
      <c r="BV267" s="26">
        <v>0.11</v>
      </c>
      <c r="BW267" s="26">
        <v>0.01</v>
      </c>
      <c r="BX267" s="26">
        <v>0</v>
      </c>
      <c r="BY267" s="26">
        <v>0</v>
      </c>
      <c r="BZ267" s="26">
        <v>0</v>
      </c>
      <c r="CA267" s="26">
        <v>0</v>
      </c>
      <c r="CB267" s="26">
        <v>15.64</v>
      </c>
      <c r="CC267" s="27"/>
      <c r="CD267" s="27"/>
      <c r="CE267" s="26">
        <v>0</v>
      </c>
      <c r="CG267" s="26">
        <v>0</v>
      </c>
      <c r="CH267" s="26">
        <v>0</v>
      </c>
      <c r="CI267" s="26">
        <v>0</v>
      </c>
      <c r="CJ267" s="26">
        <v>665</v>
      </c>
      <c r="CK267" s="26">
        <v>256.2</v>
      </c>
      <c r="CL267" s="26">
        <v>460.6</v>
      </c>
      <c r="CM267" s="26">
        <v>5.32</v>
      </c>
      <c r="CN267" s="26">
        <v>5.32</v>
      </c>
      <c r="CO267" s="26">
        <v>5.32</v>
      </c>
      <c r="CP267" s="26">
        <v>0</v>
      </c>
      <c r="CQ267" s="26">
        <v>0</v>
      </c>
    </row>
    <row r="268" spans="1:95" s="26" customFormat="1" x14ac:dyDescent="0.25">
      <c r="A268" s="23" t="str">
        <f>"27/10"</f>
        <v>27/10</v>
      </c>
      <c r="B268" s="24" t="s">
        <v>118</v>
      </c>
      <c r="C268" s="42" t="s">
        <v>173</v>
      </c>
      <c r="D268" s="25">
        <v>0.18</v>
      </c>
      <c r="E268" s="25">
        <v>0</v>
      </c>
      <c r="F268" s="25">
        <v>0.04</v>
      </c>
      <c r="G268" s="25">
        <v>0.04</v>
      </c>
      <c r="H268" s="25">
        <v>4.53</v>
      </c>
      <c r="I268" s="51">
        <v>18.157085999999993</v>
      </c>
      <c r="J268" s="25">
        <v>0</v>
      </c>
      <c r="K268" s="25">
        <v>0</v>
      </c>
      <c r="L268" s="25">
        <v>0</v>
      </c>
      <c r="M268" s="25">
        <v>0</v>
      </c>
      <c r="N268" s="25">
        <v>4.4400000000000004</v>
      </c>
      <c r="O268" s="25">
        <v>0</v>
      </c>
      <c r="P268" s="25">
        <v>0.09</v>
      </c>
      <c r="Q268" s="25">
        <v>0</v>
      </c>
      <c r="R268" s="25">
        <v>0</v>
      </c>
      <c r="S268" s="25">
        <v>0</v>
      </c>
      <c r="T268" s="25">
        <v>0.05</v>
      </c>
      <c r="U268" s="25">
        <v>0.04</v>
      </c>
      <c r="V268" s="25">
        <v>0.13</v>
      </c>
      <c r="W268" s="25">
        <v>0.13</v>
      </c>
      <c r="X268" s="25">
        <v>0</v>
      </c>
      <c r="Y268" s="25">
        <v>0</v>
      </c>
      <c r="Z268" s="25">
        <v>0.01</v>
      </c>
      <c r="AA268" s="25">
        <v>0</v>
      </c>
      <c r="AB268" s="25">
        <v>0</v>
      </c>
      <c r="AC268" s="25">
        <v>0</v>
      </c>
      <c r="AD268" s="25">
        <v>0</v>
      </c>
      <c r="AE268" s="25">
        <v>0</v>
      </c>
      <c r="AF268" s="25">
        <v>0</v>
      </c>
      <c r="AG268" s="25">
        <v>0</v>
      </c>
      <c r="AH268" s="25">
        <v>0</v>
      </c>
      <c r="AI268" s="25">
        <v>0</v>
      </c>
      <c r="AJ268" s="26">
        <v>0</v>
      </c>
      <c r="AK268" s="26">
        <v>0</v>
      </c>
      <c r="AL268" s="26">
        <v>0</v>
      </c>
      <c r="AM268" s="26">
        <v>0</v>
      </c>
      <c r="AN268" s="26">
        <v>0</v>
      </c>
      <c r="AO268" s="26">
        <v>0</v>
      </c>
      <c r="AP268" s="26">
        <v>0</v>
      </c>
      <c r="AQ268" s="26">
        <v>0</v>
      </c>
      <c r="AR268" s="26">
        <v>0</v>
      </c>
      <c r="AS268" s="26">
        <v>0</v>
      </c>
      <c r="AT268" s="26">
        <v>0</v>
      </c>
      <c r="AU268" s="26">
        <v>0</v>
      </c>
      <c r="AV268" s="26">
        <v>0</v>
      </c>
      <c r="AW268" s="26">
        <v>0</v>
      </c>
      <c r="AX268" s="26">
        <v>0</v>
      </c>
      <c r="AY268" s="26">
        <v>0</v>
      </c>
      <c r="AZ268" s="26">
        <v>0</v>
      </c>
      <c r="BA268" s="26">
        <v>0</v>
      </c>
      <c r="BB268" s="26">
        <v>0</v>
      </c>
      <c r="BC268" s="26">
        <v>0</v>
      </c>
      <c r="BD268" s="26">
        <v>0</v>
      </c>
      <c r="BE268" s="26">
        <v>0</v>
      </c>
      <c r="BF268" s="26">
        <v>0</v>
      </c>
      <c r="BG268" s="26">
        <v>0</v>
      </c>
      <c r="BH268" s="26">
        <v>0</v>
      </c>
      <c r="BI268" s="26">
        <v>0</v>
      </c>
      <c r="BJ268" s="26">
        <v>0</v>
      </c>
      <c r="BK268" s="26">
        <v>0</v>
      </c>
      <c r="BL268" s="26">
        <v>0</v>
      </c>
      <c r="BM268" s="26">
        <v>0</v>
      </c>
      <c r="BN268" s="26">
        <v>0</v>
      </c>
      <c r="BO268" s="26">
        <v>0</v>
      </c>
      <c r="BP268" s="26">
        <v>0</v>
      </c>
      <c r="BQ268" s="26">
        <v>0</v>
      </c>
      <c r="BR268" s="26">
        <v>0</v>
      </c>
      <c r="BS268" s="26">
        <v>0</v>
      </c>
      <c r="BT268" s="26">
        <v>0</v>
      </c>
      <c r="BU268" s="26">
        <v>0</v>
      </c>
      <c r="BV268" s="26">
        <v>0</v>
      </c>
      <c r="BW268" s="26">
        <v>0</v>
      </c>
      <c r="BX268" s="26">
        <v>0</v>
      </c>
      <c r="BY268" s="26">
        <v>0</v>
      </c>
      <c r="BZ268" s="26">
        <v>0</v>
      </c>
      <c r="CA268" s="26">
        <v>0</v>
      </c>
      <c r="CB268" s="26">
        <v>180.08</v>
      </c>
      <c r="CC268" s="27"/>
      <c r="CD268" s="27"/>
      <c r="CE268" s="26">
        <v>0</v>
      </c>
      <c r="CG268" s="26">
        <v>3.07</v>
      </c>
      <c r="CH268" s="26">
        <v>3.07</v>
      </c>
      <c r="CI268" s="26">
        <v>3.07</v>
      </c>
      <c r="CJ268" s="26">
        <v>331.88</v>
      </c>
      <c r="CK268" s="26">
        <v>130.5</v>
      </c>
      <c r="CL268" s="26">
        <v>231.19</v>
      </c>
      <c r="CM268" s="26">
        <v>33.01</v>
      </c>
      <c r="CN268" s="26">
        <v>19.510000000000002</v>
      </c>
      <c r="CO268" s="26">
        <v>26.26</v>
      </c>
      <c r="CP268" s="26">
        <v>4.5</v>
      </c>
      <c r="CQ268" s="26">
        <v>0</v>
      </c>
    </row>
    <row r="269" spans="1:95" s="26" customFormat="1" ht="31.5" x14ac:dyDescent="0.25">
      <c r="A269" s="23" t="str">
        <f>"3/3"</f>
        <v>3/3</v>
      </c>
      <c r="B269" s="24" t="s">
        <v>126</v>
      </c>
      <c r="C269" s="42" t="s">
        <v>176</v>
      </c>
      <c r="D269" s="25">
        <v>3.11</v>
      </c>
      <c r="E269" s="25">
        <v>0.55000000000000004</v>
      </c>
      <c r="F269" s="25">
        <v>3.54</v>
      </c>
      <c r="G269" s="25">
        <v>0.51</v>
      </c>
      <c r="H269" s="25">
        <v>22.09</v>
      </c>
      <c r="I269" s="51">
        <v>131.52052499999999</v>
      </c>
      <c r="J269" s="25">
        <v>2.2200000000000002</v>
      </c>
      <c r="K269" s="25">
        <v>0.08</v>
      </c>
      <c r="L269" s="25">
        <v>0</v>
      </c>
      <c r="M269" s="25">
        <v>0</v>
      </c>
      <c r="N269" s="25">
        <v>2.16</v>
      </c>
      <c r="O269" s="25">
        <v>18.23</v>
      </c>
      <c r="P269" s="25">
        <v>1.7</v>
      </c>
      <c r="Q269" s="25">
        <v>0</v>
      </c>
      <c r="R269" s="25">
        <v>0</v>
      </c>
      <c r="S269" s="25">
        <v>0.28999999999999998</v>
      </c>
      <c r="T269" s="25">
        <v>1.89</v>
      </c>
      <c r="U269" s="25">
        <v>77.84</v>
      </c>
      <c r="V269" s="25">
        <v>636.26</v>
      </c>
      <c r="W269" s="25">
        <v>33.96</v>
      </c>
      <c r="X269" s="25">
        <v>30.35</v>
      </c>
      <c r="Y269" s="25">
        <v>86.82</v>
      </c>
      <c r="Z269" s="25">
        <v>1.1200000000000001</v>
      </c>
      <c r="AA269" s="25">
        <v>18.75</v>
      </c>
      <c r="AB269" s="25">
        <v>34.11</v>
      </c>
      <c r="AC269" s="25">
        <v>25.05</v>
      </c>
      <c r="AD269" s="25">
        <v>0.17</v>
      </c>
      <c r="AE269" s="25">
        <v>0.12</v>
      </c>
      <c r="AF269" s="25">
        <v>0.1</v>
      </c>
      <c r="AG269" s="25">
        <v>1.33</v>
      </c>
      <c r="AH269" s="25">
        <v>2.59</v>
      </c>
      <c r="AI269" s="25">
        <v>5.45</v>
      </c>
      <c r="AJ269" s="26">
        <v>0</v>
      </c>
      <c r="AK269" s="26">
        <v>33.56</v>
      </c>
      <c r="AL269" s="26">
        <v>52.76</v>
      </c>
      <c r="AM269" s="26">
        <v>66.83</v>
      </c>
      <c r="AN269" s="26">
        <v>78.55</v>
      </c>
      <c r="AO269" s="26">
        <v>13.43</v>
      </c>
      <c r="AP269" s="26">
        <v>52.97</v>
      </c>
      <c r="AQ269" s="26">
        <v>27.18</v>
      </c>
      <c r="AR269" s="26">
        <v>54.08</v>
      </c>
      <c r="AS269" s="26">
        <v>75.67</v>
      </c>
      <c r="AT269" s="26">
        <v>206.13</v>
      </c>
      <c r="AU269" s="26">
        <v>91.81</v>
      </c>
      <c r="AV269" s="26">
        <v>19.2</v>
      </c>
      <c r="AW269" s="26">
        <v>53.44</v>
      </c>
      <c r="AX269" s="26">
        <v>287.20999999999998</v>
      </c>
      <c r="AY269" s="26">
        <v>0</v>
      </c>
      <c r="AZ269" s="26">
        <v>40.19</v>
      </c>
      <c r="BA269" s="26">
        <v>36.549999999999997</v>
      </c>
      <c r="BB269" s="26">
        <v>39.97</v>
      </c>
      <c r="BC269" s="26">
        <v>17.03</v>
      </c>
      <c r="BD269" s="26">
        <v>0.1</v>
      </c>
      <c r="BE269" s="26">
        <v>0.04</v>
      </c>
      <c r="BF269" s="26">
        <v>0.02</v>
      </c>
      <c r="BG269" s="26">
        <v>0.05</v>
      </c>
      <c r="BH269" s="26">
        <v>0.06</v>
      </c>
      <c r="BI269" s="26">
        <v>0.28999999999999998</v>
      </c>
      <c r="BJ269" s="26">
        <v>0</v>
      </c>
      <c r="BK269" s="26">
        <v>0.88</v>
      </c>
      <c r="BL269" s="26">
        <v>0</v>
      </c>
      <c r="BM269" s="26">
        <v>0.26</v>
      </c>
      <c r="BN269" s="26">
        <v>0</v>
      </c>
      <c r="BO269" s="26">
        <v>0</v>
      </c>
      <c r="BP269" s="26">
        <v>0</v>
      </c>
      <c r="BQ269" s="26">
        <v>0.05</v>
      </c>
      <c r="BR269" s="26">
        <v>0.09</v>
      </c>
      <c r="BS269" s="26">
        <v>0.85</v>
      </c>
      <c r="BT269" s="26">
        <v>0</v>
      </c>
      <c r="BU269" s="26">
        <v>0</v>
      </c>
      <c r="BV269" s="26">
        <v>0.14000000000000001</v>
      </c>
      <c r="BW269" s="26">
        <v>0</v>
      </c>
      <c r="BX269" s="26">
        <v>0</v>
      </c>
      <c r="BY269" s="26">
        <v>0</v>
      </c>
      <c r="BZ269" s="26">
        <v>0</v>
      </c>
      <c r="CA269" s="26">
        <v>0</v>
      </c>
      <c r="CB269" s="26">
        <v>123.74</v>
      </c>
      <c r="CC269" s="27"/>
      <c r="CD269" s="27"/>
      <c r="CE269" s="26">
        <v>24.43</v>
      </c>
      <c r="CG269" s="26">
        <v>17.59</v>
      </c>
      <c r="CH269" s="26">
        <v>11.66</v>
      </c>
      <c r="CI269" s="26">
        <v>14.63</v>
      </c>
      <c r="CJ269" s="26">
        <v>602.05999999999995</v>
      </c>
      <c r="CK269" s="26">
        <v>529.20000000000005</v>
      </c>
      <c r="CL269" s="26">
        <v>565.63</v>
      </c>
      <c r="CM269" s="26">
        <v>24.41</v>
      </c>
      <c r="CN269" s="26">
        <v>3.59</v>
      </c>
      <c r="CO269" s="26">
        <v>14</v>
      </c>
      <c r="CP269" s="26">
        <v>0</v>
      </c>
      <c r="CQ269" s="26">
        <v>0.23</v>
      </c>
    </row>
    <row r="270" spans="1:95" s="13" customFormat="1" x14ac:dyDescent="0.25">
      <c r="A270" s="19" t="str">
        <f>"12/7"</f>
        <v>12/7</v>
      </c>
      <c r="B270" s="20" t="s">
        <v>151</v>
      </c>
      <c r="C270" s="43" t="str">
        <f>"70"</f>
        <v>70</v>
      </c>
      <c r="D270" s="21">
        <v>8.5399999999999991</v>
      </c>
      <c r="E270" s="21">
        <v>6.98</v>
      </c>
      <c r="F270" s="21">
        <v>4.47</v>
      </c>
      <c r="G270" s="21">
        <v>4.08</v>
      </c>
      <c r="H270" s="21">
        <v>9.84</v>
      </c>
      <c r="I270" s="52">
        <v>113.57746399999999</v>
      </c>
      <c r="J270" s="21">
        <v>0.64</v>
      </c>
      <c r="K270" s="21">
        <v>2.73</v>
      </c>
      <c r="L270" s="21">
        <v>0</v>
      </c>
      <c r="M270" s="21">
        <v>0</v>
      </c>
      <c r="N270" s="21">
        <v>0.32</v>
      </c>
      <c r="O270" s="21">
        <v>8.93</v>
      </c>
      <c r="P270" s="21">
        <v>0.59</v>
      </c>
      <c r="Q270" s="21">
        <v>0</v>
      </c>
      <c r="R270" s="21">
        <v>0</v>
      </c>
      <c r="S270" s="21">
        <v>7.0000000000000007E-2</v>
      </c>
      <c r="T270" s="21">
        <v>1.41</v>
      </c>
      <c r="U270" s="21">
        <v>175.57</v>
      </c>
      <c r="V270" s="21">
        <v>159.41999999999999</v>
      </c>
      <c r="W270" s="21">
        <v>22.49</v>
      </c>
      <c r="X270" s="21">
        <v>30.28</v>
      </c>
      <c r="Y270" s="21">
        <v>125.91</v>
      </c>
      <c r="Z270" s="21">
        <v>0.81</v>
      </c>
      <c r="AA270" s="21">
        <v>4.62</v>
      </c>
      <c r="AB270" s="21">
        <v>0.28000000000000003</v>
      </c>
      <c r="AC270" s="21">
        <v>4.68</v>
      </c>
      <c r="AD270" s="21">
        <v>2.1800000000000002</v>
      </c>
      <c r="AE270" s="21">
        <v>0.06</v>
      </c>
      <c r="AF270" s="21">
        <v>0.06</v>
      </c>
      <c r="AG270" s="21">
        <v>0.88</v>
      </c>
      <c r="AH270" s="21">
        <v>2.57</v>
      </c>
      <c r="AI270" s="21">
        <v>0.23</v>
      </c>
      <c r="AJ270" s="13">
        <v>0</v>
      </c>
      <c r="AK270" s="13">
        <v>43.93</v>
      </c>
      <c r="AL270" s="13">
        <v>45.73</v>
      </c>
      <c r="AM270" s="13">
        <v>70.02</v>
      </c>
      <c r="AN270" s="13">
        <v>23.22</v>
      </c>
      <c r="AO270" s="13">
        <v>13.77</v>
      </c>
      <c r="AP270" s="13">
        <v>27.53</v>
      </c>
      <c r="AQ270" s="13">
        <v>10.41</v>
      </c>
      <c r="AR270" s="13">
        <v>49.8</v>
      </c>
      <c r="AS270" s="13">
        <v>30.88</v>
      </c>
      <c r="AT270" s="13">
        <v>43.09</v>
      </c>
      <c r="AU270" s="13">
        <v>35.549999999999997</v>
      </c>
      <c r="AV270" s="13">
        <v>18.670000000000002</v>
      </c>
      <c r="AW270" s="13">
        <v>33.04</v>
      </c>
      <c r="AX270" s="13">
        <v>276.27</v>
      </c>
      <c r="AY270" s="13">
        <v>0</v>
      </c>
      <c r="AZ270" s="13">
        <v>90.01</v>
      </c>
      <c r="BA270" s="13">
        <v>39.14</v>
      </c>
      <c r="BB270" s="13">
        <v>25.97</v>
      </c>
      <c r="BC270" s="13">
        <v>20.59</v>
      </c>
      <c r="BD270" s="13">
        <v>0</v>
      </c>
      <c r="BE270" s="13">
        <v>0</v>
      </c>
      <c r="BF270" s="13">
        <v>0</v>
      </c>
      <c r="BG270" s="13">
        <v>0</v>
      </c>
      <c r="BH270" s="13">
        <v>0</v>
      </c>
      <c r="BI270" s="13">
        <v>0</v>
      </c>
      <c r="BJ270" s="13">
        <v>0</v>
      </c>
      <c r="BK270" s="13">
        <v>0.25</v>
      </c>
      <c r="BL270" s="13">
        <v>0</v>
      </c>
      <c r="BM270" s="13">
        <v>0.16</v>
      </c>
      <c r="BN270" s="13">
        <v>0.01</v>
      </c>
      <c r="BO270" s="13">
        <v>0.03</v>
      </c>
      <c r="BP270" s="13">
        <v>0</v>
      </c>
      <c r="BQ270" s="13">
        <v>0</v>
      </c>
      <c r="BR270" s="13">
        <v>0</v>
      </c>
      <c r="BS270" s="13">
        <v>0.93</v>
      </c>
      <c r="BT270" s="13">
        <v>0</v>
      </c>
      <c r="BU270" s="13">
        <v>0</v>
      </c>
      <c r="BV270" s="13">
        <v>2.3199999999999998</v>
      </c>
      <c r="BW270" s="13">
        <v>0</v>
      </c>
      <c r="BX270" s="13">
        <v>0</v>
      </c>
      <c r="BY270" s="13">
        <v>0</v>
      </c>
      <c r="BZ270" s="13">
        <v>0</v>
      </c>
      <c r="CA270" s="13">
        <v>0</v>
      </c>
      <c r="CB270" s="13">
        <v>60.19</v>
      </c>
      <c r="CC270" s="22"/>
      <c r="CD270" s="22"/>
      <c r="CE270" s="13">
        <v>4.67</v>
      </c>
      <c r="CG270" s="13">
        <v>86.1</v>
      </c>
      <c r="CH270" s="13">
        <v>17.64</v>
      </c>
      <c r="CI270" s="13">
        <v>51.87</v>
      </c>
      <c r="CJ270" s="13">
        <v>864.5</v>
      </c>
      <c r="CK270" s="13">
        <v>301.52999999999997</v>
      </c>
      <c r="CL270" s="13">
        <v>583.01</v>
      </c>
      <c r="CM270" s="13">
        <v>20.63</v>
      </c>
      <c r="CN270" s="13">
        <v>20.63</v>
      </c>
      <c r="CO270" s="13">
        <v>20.63</v>
      </c>
      <c r="CP270" s="13">
        <v>0</v>
      </c>
      <c r="CQ270" s="13">
        <v>0.42</v>
      </c>
    </row>
    <row r="271" spans="1:95" s="14" customFormat="1" x14ac:dyDescent="0.25">
      <c r="A271" s="28"/>
      <c r="B271" s="29" t="s">
        <v>156</v>
      </c>
      <c r="C271" s="44">
        <v>440</v>
      </c>
      <c r="D271" s="30">
        <f>SUM(D267:D270)</f>
        <v>14.469999999999999</v>
      </c>
      <c r="E271" s="30">
        <f t="shared" ref="E271:AI271" si="37">SUM(E267:E270)</f>
        <v>7.53</v>
      </c>
      <c r="F271" s="30">
        <f t="shared" si="37"/>
        <v>8.3099999999999987</v>
      </c>
      <c r="G271" s="30">
        <f t="shared" si="37"/>
        <v>4.8900000000000006</v>
      </c>
      <c r="H271" s="30">
        <f t="shared" si="37"/>
        <v>55.22</v>
      </c>
      <c r="I271" s="53">
        <f t="shared" si="37"/>
        <v>352.81547499999999</v>
      </c>
      <c r="J271" s="30">
        <f t="shared" si="37"/>
        <v>2.8600000000000003</v>
      </c>
      <c r="K271" s="30">
        <f t="shared" si="37"/>
        <v>2.81</v>
      </c>
      <c r="L271" s="30">
        <f t="shared" si="37"/>
        <v>0</v>
      </c>
      <c r="M271" s="30">
        <f t="shared" si="37"/>
        <v>0</v>
      </c>
      <c r="N271" s="30">
        <f t="shared" si="37"/>
        <v>7.3600000000000012</v>
      </c>
      <c r="O271" s="30">
        <f t="shared" si="37"/>
        <v>45.4</v>
      </c>
      <c r="P271" s="30">
        <f t="shared" si="37"/>
        <v>2.46</v>
      </c>
      <c r="Q271" s="30">
        <f t="shared" si="37"/>
        <v>0</v>
      </c>
      <c r="R271" s="30">
        <f t="shared" si="37"/>
        <v>0</v>
      </c>
      <c r="S271" s="30">
        <f t="shared" si="37"/>
        <v>0.36</v>
      </c>
      <c r="T271" s="30">
        <f t="shared" si="37"/>
        <v>4.07</v>
      </c>
      <c r="U271" s="30">
        <f t="shared" si="37"/>
        <v>253.45</v>
      </c>
      <c r="V271" s="30">
        <f t="shared" si="37"/>
        <v>795.81</v>
      </c>
      <c r="W271" s="30">
        <f t="shared" si="37"/>
        <v>56.58</v>
      </c>
      <c r="X271" s="30">
        <f t="shared" si="37"/>
        <v>60.63</v>
      </c>
      <c r="Y271" s="30">
        <f t="shared" si="37"/>
        <v>212.73</v>
      </c>
      <c r="Z271" s="30">
        <f t="shared" si="37"/>
        <v>1.9400000000000002</v>
      </c>
      <c r="AA271" s="30">
        <f t="shared" si="37"/>
        <v>23.37</v>
      </c>
      <c r="AB271" s="30">
        <f t="shared" si="37"/>
        <v>34.39</v>
      </c>
      <c r="AC271" s="30">
        <f t="shared" si="37"/>
        <v>29.73</v>
      </c>
      <c r="AD271" s="30">
        <f t="shared" si="37"/>
        <v>2.35</v>
      </c>
      <c r="AE271" s="30">
        <f t="shared" si="37"/>
        <v>0.18</v>
      </c>
      <c r="AF271" s="30">
        <f t="shared" si="37"/>
        <v>0.16</v>
      </c>
      <c r="AG271" s="30">
        <f t="shared" si="37"/>
        <v>2.21</v>
      </c>
      <c r="AH271" s="30">
        <f t="shared" si="37"/>
        <v>5.16</v>
      </c>
      <c r="AI271" s="30">
        <f t="shared" si="37"/>
        <v>5.6800000000000006</v>
      </c>
      <c r="AJ271" s="14">
        <v>0</v>
      </c>
      <c r="AK271" s="14">
        <v>205.2</v>
      </c>
      <c r="AL271" s="14">
        <v>231.42</v>
      </c>
      <c r="AM271" s="14">
        <v>340.44</v>
      </c>
      <c r="AN271" s="14">
        <v>169.29</v>
      </c>
      <c r="AO271" s="14">
        <v>67.22</v>
      </c>
      <c r="AP271" s="14">
        <v>160.55000000000001</v>
      </c>
      <c r="AQ271" s="14">
        <v>67.87</v>
      </c>
      <c r="AR271" s="14">
        <v>248.64</v>
      </c>
      <c r="AS271" s="14">
        <v>196.33</v>
      </c>
      <c r="AT271" s="14">
        <v>374.5</v>
      </c>
      <c r="AU271" s="14">
        <v>230.71</v>
      </c>
      <c r="AV271" s="14">
        <v>92.16</v>
      </c>
      <c r="AW271" s="14">
        <v>182.52</v>
      </c>
      <c r="AX271" s="14">
        <v>1366.66</v>
      </c>
      <c r="AY271" s="14">
        <v>0</v>
      </c>
      <c r="AZ271" s="14">
        <v>391.9</v>
      </c>
      <c r="BA271" s="14">
        <v>189.49</v>
      </c>
      <c r="BB271" s="14">
        <v>141.46</v>
      </c>
      <c r="BC271" s="14">
        <v>97.47</v>
      </c>
      <c r="BD271" s="14">
        <v>0.1</v>
      </c>
      <c r="BE271" s="14">
        <v>0.04</v>
      </c>
      <c r="BF271" s="14">
        <v>0.02</v>
      </c>
      <c r="BG271" s="14">
        <v>0.05</v>
      </c>
      <c r="BH271" s="14">
        <v>0.06</v>
      </c>
      <c r="BI271" s="14">
        <v>0.28999999999999998</v>
      </c>
      <c r="BJ271" s="14">
        <v>0</v>
      </c>
      <c r="BK271" s="14">
        <v>1.1599999999999999</v>
      </c>
      <c r="BL271" s="14">
        <v>0</v>
      </c>
      <c r="BM271" s="14">
        <v>0.42</v>
      </c>
      <c r="BN271" s="14">
        <v>0.01</v>
      </c>
      <c r="BO271" s="14">
        <v>0.03</v>
      </c>
      <c r="BP271" s="14">
        <v>0</v>
      </c>
      <c r="BQ271" s="14">
        <v>0.05</v>
      </c>
      <c r="BR271" s="14">
        <v>0.09</v>
      </c>
      <c r="BS271" s="14">
        <v>1.8</v>
      </c>
      <c r="BT271" s="14">
        <v>0</v>
      </c>
      <c r="BU271" s="14">
        <v>0</v>
      </c>
      <c r="BV271" s="14">
        <v>2.57</v>
      </c>
      <c r="BW271" s="14">
        <v>0.01</v>
      </c>
      <c r="BX271" s="14">
        <v>0</v>
      </c>
      <c r="BY271" s="14">
        <v>0</v>
      </c>
      <c r="BZ271" s="14">
        <v>0</v>
      </c>
      <c r="CA271" s="14">
        <v>0</v>
      </c>
      <c r="CB271" s="14">
        <v>379.64</v>
      </c>
      <c r="CC271" s="11"/>
      <c r="CD271" s="11" t="e">
        <f>$I$271/#REF!*100</f>
        <v>#REF!</v>
      </c>
      <c r="CE271" s="14">
        <v>29.1</v>
      </c>
      <c r="CG271" s="14">
        <v>106.76</v>
      </c>
      <c r="CH271" s="14">
        <v>32.369999999999997</v>
      </c>
      <c r="CI271" s="14">
        <v>69.569999999999993</v>
      </c>
      <c r="CJ271" s="14">
        <v>2463.44</v>
      </c>
      <c r="CK271" s="14">
        <v>1217.43</v>
      </c>
      <c r="CL271" s="14">
        <v>1840.43</v>
      </c>
      <c r="CM271" s="14">
        <v>83.36</v>
      </c>
      <c r="CN271" s="14">
        <v>49.04</v>
      </c>
      <c r="CO271" s="14">
        <v>66.2</v>
      </c>
      <c r="CP271" s="14">
        <v>4.5</v>
      </c>
      <c r="CQ271" s="14">
        <v>0.65</v>
      </c>
    </row>
    <row r="272" spans="1:95" s="14" customFormat="1" x14ac:dyDescent="0.25">
      <c r="A272" s="28"/>
      <c r="B272" s="29" t="s">
        <v>121</v>
      </c>
      <c r="C272" s="44">
        <f>C255+C258+C265+C271</f>
        <v>1545</v>
      </c>
      <c r="D272" s="30">
        <f t="shared" ref="D272:AI272" si="38">D255+D258+D265+D271</f>
        <v>47.67</v>
      </c>
      <c r="E272" s="30">
        <f t="shared" si="38"/>
        <v>29.520000000000003</v>
      </c>
      <c r="F272" s="30">
        <f t="shared" si="38"/>
        <v>41.489999999999995</v>
      </c>
      <c r="G272" s="30">
        <f t="shared" si="38"/>
        <v>17.11</v>
      </c>
      <c r="H272" s="30">
        <f t="shared" si="38"/>
        <v>217.10999999999999</v>
      </c>
      <c r="I272" s="53">
        <f t="shared" si="38"/>
        <v>1413.0991827004877</v>
      </c>
      <c r="J272" s="30">
        <f t="shared" si="38"/>
        <v>15.059999999999999</v>
      </c>
      <c r="K272" s="30">
        <f t="shared" si="38"/>
        <v>9.2399999999999984</v>
      </c>
      <c r="L272" s="30">
        <f t="shared" si="38"/>
        <v>0</v>
      </c>
      <c r="M272" s="30">
        <f t="shared" si="38"/>
        <v>0</v>
      </c>
      <c r="N272" s="30">
        <f t="shared" si="38"/>
        <v>57.64</v>
      </c>
      <c r="O272" s="30">
        <f t="shared" si="38"/>
        <v>145.30000000000001</v>
      </c>
      <c r="P272" s="30">
        <f t="shared" si="38"/>
        <v>14.16</v>
      </c>
      <c r="Q272" s="30">
        <f t="shared" si="38"/>
        <v>0</v>
      </c>
      <c r="R272" s="30">
        <f t="shared" si="38"/>
        <v>0</v>
      </c>
      <c r="S272" s="30">
        <f t="shared" si="38"/>
        <v>1.9900000000000002</v>
      </c>
      <c r="T272" s="30">
        <f t="shared" si="38"/>
        <v>11.27</v>
      </c>
      <c r="U272" s="30">
        <f t="shared" si="38"/>
        <v>1072.2</v>
      </c>
      <c r="V272" s="30">
        <f t="shared" si="38"/>
        <v>2055.61</v>
      </c>
      <c r="W272" s="30">
        <f t="shared" si="38"/>
        <v>279.90999999999997</v>
      </c>
      <c r="X272" s="30">
        <f t="shared" si="38"/>
        <v>214.41</v>
      </c>
      <c r="Y272" s="30">
        <f t="shared" si="38"/>
        <v>704.87</v>
      </c>
      <c r="Z272" s="30">
        <f t="shared" si="38"/>
        <v>9.24</v>
      </c>
      <c r="AA272" s="30">
        <f t="shared" si="38"/>
        <v>111.85000000000001</v>
      </c>
      <c r="AB272" s="30">
        <f t="shared" si="38"/>
        <v>2778.62</v>
      </c>
      <c r="AC272" s="30">
        <f t="shared" si="38"/>
        <v>632.85</v>
      </c>
      <c r="AD272" s="30">
        <f t="shared" si="38"/>
        <v>10.180000000000001</v>
      </c>
      <c r="AE272" s="30">
        <f t="shared" si="38"/>
        <v>0.63</v>
      </c>
      <c r="AF272" s="30">
        <f t="shared" si="38"/>
        <v>0.56000000000000005</v>
      </c>
      <c r="AG272" s="30">
        <f t="shared" si="38"/>
        <v>10.329999999999998</v>
      </c>
      <c r="AH272" s="30">
        <f t="shared" si="38"/>
        <v>23.27</v>
      </c>
      <c r="AI272" s="30">
        <f t="shared" si="38"/>
        <v>14.43</v>
      </c>
      <c r="AJ272" s="14">
        <v>0.2</v>
      </c>
      <c r="AK272" s="14">
        <v>1938.96</v>
      </c>
      <c r="AL272" s="14">
        <v>1639.05</v>
      </c>
      <c r="AM272" s="14">
        <v>2912.23</v>
      </c>
      <c r="AN272" s="14">
        <v>2303.4299999999998</v>
      </c>
      <c r="AO272" s="14">
        <v>855.17</v>
      </c>
      <c r="AP272" s="14">
        <v>1567.44</v>
      </c>
      <c r="AQ272" s="14">
        <v>585.04</v>
      </c>
      <c r="AR272" s="14">
        <v>1821.6</v>
      </c>
      <c r="AS272" s="14">
        <v>2014.76</v>
      </c>
      <c r="AT272" s="14">
        <v>2520.23</v>
      </c>
      <c r="AU272" s="14">
        <v>3022.14</v>
      </c>
      <c r="AV272" s="14">
        <v>922.26</v>
      </c>
      <c r="AW272" s="14">
        <v>2144.06</v>
      </c>
      <c r="AX272" s="14">
        <v>7123.86</v>
      </c>
      <c r="AY272" s="14">
        <v>118.97</v>
      </c>
      <c r="AZ272" s="14">
        <v>2134.79</v>
      </c>
      <c r="BA272" s="14">
        <v>1937.11</v>
      </c>
      <c r="BB272" s="14">
        <v>1328.47</v>
      </c>
      <c r="BC272" s="14">
        <v>710.52</v>
      </c>
      <c r="BD272" s="14">
        <v>0.35</v>
      </c>
      <c r="BE272" s="14">
        <v>0.16</v>
      </c>
      <c r="BF272" s="14">
        <v>0.09</v>
      </c>
      <c r="BG272" s="14">
        <v>0.2</v>
      </c>
      <c r="BH272" s="14">
        <v>0.23</v>
      </c>
      <c r="BI272" s="14">
        <v>1.05</v>
      </c>
      <c r="BJ272" s="14">
        <v>0</v>
      </c>
      <c r="BK272" s="14">
        <v>4.4000000000000004</v>
      </c>
      <c r="BL272" s="14">
        <v>0</v>
      </c>
      <c r="BM272" s="14">
        <v>1.46</v>
      </c>
      <c r="BN272" s="14">
        <v>0.04</v>
      </c>
      <c r="BO272" s="14">
        <v>0.08</v>
      </c>
      <c r="BP272" s="14">
        <v>0</v>
      </c>
      <c r="BQ272" s="14">
        <v>0.2</v>
      </c>
      <c r="BR272" s="14">
        <v>0.32</v>
      </c>
      <c r="BS272" s="14">
        <v>6.59</v>
      </c>
      <c r="BT272" s="14">
        <v>0</v>
      </c>
      <c r="BU272" s="14">
        <v>0</v>
      </c>
      <c r="BV272" s="14">
        <v>8.39</v>
      </c>
      <c r="BW272" s="14">
        <v>0.05</v>
      </c>
      <c r="BX272" s="14">
        <v>0</v>
      </c>
      <c r="BY272" s="14">
        <v>0</v>
      </c>
      <c r="BZ272" s="14">
        <v>0</v>
      </c>
      <c r="CA272" s="14">
        <v>0</v>
      </c>
      <c r="CB272" s="14">
        <v>1401.46</v>
      </c>
      <c r="CC272" s="11"/>
      <c r="CD272" s="11"/>
      <c r="CE272" s="14">
        <v>726.49</v>
      </c>
      <c r="CG272" s="14">
        <v>191.81</v>
      </c>
      <c r="CH272" s="14">
        <v>84.27</v>
      </c>
      <c r="CI272" s="14">
        <v>138.04</v>
      </c>
      <c r="CJ272" s="14">
        <v>10610.36</v>
      </c>
      <c r="CK272" s="14">
        <v>5286.43</v>
      </c>
      <c r="CL272" s="14">
        <v>7948.39</v>
      </c>
      <c r="CM272" s="14">
        <v>246.8</v>
      </c>
      <c r="CN272" s="14">
        <v>145.53</v>
      </c>
      <c r="CO272" s="14">
        <v>196.16</v>
      </c>
      <c r="CP272" s="14">
        <v>25.88</v>
      </c>
      <c r="CQ272" s="14">
        <v>1.82</v>
      </c>
    </row>
    <row r="274" spans="1:95" x14ac:dyDescent="0.25">
      <c r="B274" s="37" t="s">
        <v>161</v>
      </c>
    </row>
    <row r="275" spans="1:95" x14ac:dyDescent="0.25">
      <c r="B275" s="18" t="s">
        <v>103</v>
      </c>
    </row>
    <row r="276" spans="1:95" s="26" customFormat="1" x14ac:dyDescent="0.25">
      <c r="A276" s="23" t="str">
        <f>"-"</f>
        <v>-</v>
      </c>
      <c r="B276" s="24" t="s">
        <v>104</v>
      </c>
      <c r="C276" s="42" t="str">
        <f>"40"</f>
        <v>40</v>
      </c>
      <c r="D276" s="25">
        <v>3.08</v>
      </c>
      <c r="E276" s="25">
        <v>0</v>
      </c>
      <c r="F276" s="25">
        <v>1.2</v>
      </c>
      <c r="G276" s="25">
        <v>1.2</v>
      </c>
      <c r="H276" s="25">
        <v>21.32</v>
      </c>
      <c r="I276" s="51">
        <v>107.80799999999999</v>
      </c>
      <c r="J276" s="25">
        <v>0.2</v>
      </c>
      <c r="K276" s="25">
        <v>0</v>
      </c>
      <c r="L276" s="25">
        <v>0</v>
      </c>
      <c r="M276" s="25">
        <v>0</v>
      </c>
      <c r="N276" s="25">
        <v>1.32</v>
      </c>
      <c r="O276" s="25">
        <v>18.72</v>
      </c>
      <c r="P276" s="25">
        <v>1.28</v>
      </c>
      <c r="Q276" s="25">
        <v>0</v>
      </c>
      <c r="R276" s="25">
        <v>0</v>
      </c>
      <c r="S276" s="25">
        <v>0.12</v>
      </c>
      <c r="T276" s="25">
        <v>0.64</v>
      </c>
      <c r="U276" s="25">
        <v>171.6</v>
      </c>
      <c r="V276" s="25">
        <v>52.4</v>
      </c>
      <c r="W276" s="25">
        <v>8.8000000000000007</v>
      </c>
      <c r="X276" s="25">
        <v>13.2</v>
      </c>
      <c r="Y276" s="25">
        <v>34</v>
      </c>
      <c r="Z276" s="25">
        <v>0.8</v>
      </c>
      <c r="AA276" s="25">
        <v>0</v>
      </c>
      <c r="AB276" s="25">
        <v>0</v>
      </c>
      <c r="AC276" s="25">
        <v>0</v>
      </c>
      <c r="AD276" s="25">
        <v>0.68</v>
      </c>
      <c r="AE276" s="25">
        <v>0.06</v>
      </c>
      <c r="AF276" s="25">
        <v>0.02</v>
      </c>
      <c r="AG276" s="25">
        <v>0.64</v>
      </c>
      <c r="AH276" s="25">
        <v>1.2</v>
      </c>
      <c r="AI276" s="25">
        <v>0</v>
      </c>
      <c r="AJ276" s="26">
        <v>0</v>
      </c>
      <c r="AK276" s="26">
        <v>148.80000000000001</v>
      </c>
      <c r="AL276" s="26">
        <v>154.4</v>
      </c>
      <c r="AM276" s="26">
        <v>236.4</v>
      </c>
      <c r="AN276" s="26">
        <v>79.599999999999994</v>
      </c>
      <c r="AO276" s="26">
        <v>46.8</v>
      </c>
      <c r="AP276" s="26">
        <v>93.6</v>
      </c>
      <c r="AQ276" s="26">
        <v>35.200000000000003</v>
      </c>
      <c r="AR276" s="26">
        <v>168</v>
      </c>
      <c r="AS276" s="26">
        <v>104.4</v>
      </c>
      <c r="AT276" s="26">
        <v>145.19999999999999</v>
      </c>
      <c r="AU276" s="26">
        <v>120.4</v>
      </c>
      <c r="AV276" s="26">
        <v>64.400000000000006</v>
      </c>
      <c r="AW276" s="26">
        <v>112</v>
      </c>
      <c r="AX276" s="26">
        <v>930</v>
      </c>
      <c r="AY276" s="26">
        <v>0</v>
      </c>
      <c r="AZ276" s="26">
        <v>302.8</v>
      </c>
      <c r="BA276" s="26">
        <v>132.4</v>
      </c>
      <c r="BB276" s="26">
        <v>88.8</v>
      </c>
      <c r="BC276" s="26">
        <v>69.2</v>
      </c>
      <c r="BD276" s="26">
        <v>0</v>
      </c>
      <c r="BE276" s="26">
        <v>0</v>
      </c>
      <c r="BF276" s="26">
        <v>0</v>
      </c>
      <c r="BG276" s="26">
        <v>0</v>
      </c>
      <c r="BH276" s="26">
        <v>0</v>
      </c>
      <c r="BI276" s="26">
        <v>0.01</v>
      </c>
      <c r="BJ276" s="26">
        <v>0</v>
      </c>
      <c r="BK276" s="26">
        <v>0.13</v>
      </c>
      <c r="BL276" s="26">
        <v>0</v>
      </c>
      <c r="BM276" s="26">
        <v>0.06</v>
      </c>
      <c r="BN276" s="26">
        <v>0</v>
      </c>
      <c r="BO276" s="26">
        <v>0</v>
      </c>
      <c r="BP276" s="26">
        <v>0</v>
      </c>
      <c r="BQ276" s="26">
        <v>0</v>
      </c>
      <c r="BR276" s="26">
        <v>0</v>
      </c>
      <c r="BS276" s="26">
        <v>0.47</v>
      </c>
      <c r="BT276" s="26">
        <v>0</v>
      </c>
      <c r="BU276" s="26">
        <v>0</v>
      </c>
      <c r="BV276" s="26">
        <v>0.35</v>
      </c>
      <c r="BW276" s="26">
        <v>0.01</v>
      </c>
      <c r="BX276" s="26">
        <v>0</v>
      </c>
      <c r="BY276" s="26">
        <v>0</v>
      </c>
      <c r="BZ276" s="26">
        <v>0</v>
      </c>
      <c r="CA276" s="26">
        <v>0</v>
      </c>
      <c r="CB276" s="26">
        <v>13.64</v>
      </c>
      <c r="CC276" s="27"/>
      <c r="CD276" s="27"/>
      <c r="CE276" s="26">
        <v>0</v>
      </c>
      <c r="CG276" s="26">
        <v>0</v>
      </c>
      <c r="CH276" s="26">
        <v>0</v>
      </c>
      <c r="CI276" s="26">
        <v>0</v>
      </c>
      <c r="CJ276" s="26">
        <v>665</v>
      </c>
      <c r="CK276" s="26">
        <v>256.2</v>
      </c>
      <c r="CL276" s="26">
        <v>460.6</v>
      </c>
      <c r="CM276" s="26">
        <v>5.32</v>
      </c>
      <c r="CN276" s="26">
        <v>5.32</v>
      </c>
      <c r="CO276" s="26">
        <v>5.32</v>
      </c>
      <c r="CP276" s="26">
        <v>0</v>
      </c>
      <c r="CQ276" s="26">
        <v>0</v>
      </c>
    </row>
    <row r="277" spans="1:95" s="26" customFormat="1" x14ac:dyDescent="0.25">
      <c r="A277" s="23" t="str">
        <f>"-"</f>
        <v>-</v>
      </c>
      <c r="B277" s="24" t="s">
        <v>105</v>
      </c>
      <c r="C277" s="42" t="str">
        <f>"5"</f>
        <v>5</v>
      </c>
      <c r="D277" s="25">
        <v>0.04</v>
      </c>
      <c r="E277" s="25">
        <v>0.04</v>
      </c>
      <c r="F277" s="25">
        <v>3.63</v>
      </c>
      <c r="G277" s="25">
        <v>0</v>
      </c>
      <c r="H277" s="25">
        <v>7.0000000000000007E-2</v>
      </c>
      <c r="I277" s="51">
        <v>33.031999999999996</v>
      </c>
      <c r="J277" s="25">
        <v>2.36</v>
      </c>
      <c r="K277" s="25">
        <v>0.11</v>
      </c>
      <c r="L277" s="25">
        <v>0</v>
      </c>
      <c r="M277" s="25">
        <v>0</v>
      </c>
      <c r="N277" s="25">
        <v>7.0000000000000007E-2</v>
      </c>
      <c r="O277" s="25">
        <v>0</v>
      </c>
      <c r="P277" s="25">
        <v>0</v>
      </c>
      <c r="Q277" s="25">
        <v>0</v>
      </c>
      <c r="R277" s="25">
        <v>0</v>
      </c>
      <c r="S277" s="25">
        <v>0</v>
      </c>
      <c r="T277" s="25">
        <v>7.0000000000000007E-2</v>
      </c>
      <c r="U277" s="25">
        <v>0.75</v>
      </c>
      <c r="V277" s="25">
        <v>1.5</v>
      </c>
      <c r="W277" s="25">
        <v>1.2</v>
      </c>
      <c r="X277" s="25">
        <v>0</v>
      </c>
      <c r="Y277" s="25">
        <v>1.5</v>
      </c>
      <c r="Z277" s="25">
        <v>0.01</v>
      </c>
      <c r="AA277" s="25">
        <v>20</v>
      </c>
      <c r="AB277" s="25">
        <v>15</v>
      </c>
      <c r="AC277" s="25">
        <v>22.5</v>
      </c>
      <c r="AD277" s="25">
        <v>0.05</v>
      </c>
      <c r="AE277" s="25">
        <v>0</v>
      </c>
      <c r="AF277" s="25">
        <v>0.01</v>
      </c>
      <c r="AG277" s="25">
        <v>0.01</v>
      </c>
      <c r="AH277" s="25">
        <v>0.01</v>
      </c>
      <c r="AI277" s="25">
        <v>0</v>
      </c>
      <c r="AJ277" s="26">
        <v>0</v>
      </c>
      <c r="AK277" s="26">
        <v>2.1</v>
      </c>
      <c r="AL277" s="26">
        <v>2.0499999999999998</v>
      </c>
      <c r="AM277" s="26">
        <v>3.8</v>
      </c>
      <c r="AN277" s="26">
        <v>2.25</v>
      </c>
      <c r="AO277" s="26">
        <v>0.85</v>
      </c>
      <c r="AP277" s="26">
        <v>2.35</v>
      </c>
      <c r="AQ277" s="26">
        <v>2.15</v>
      </c>
      <c r="AR277" s="26">
        <v>2.1</v>
      </c>
      <c r="AS277" s="26">
        <v>1.8</v>
      </c>
      <c r="AT277" s="26">
        <v>1.3</v>
      </c>
      <c r="AU277" s="26">
        <v>2.85</v>
      </c>
      <c r="AV277" s="26">
        <v>1.75</v>
      </c>
      <c r="AW277" s="26">
        <v>1.2</v>
      </c>
      <c r="AX277" s="26">
        <v>7.1</v>
      </c>
      <c r="AY277" s="26">
        <v>0</v>
      </c>
      <c r="AZ277" s="26">
        <v>2.4</v>
      </c>
      <c r="BA277" s="26">
        <v>2.7</v>
      </c>
      <c r="BB277" s="26">
        <v>2.1</v>
      </c>
      <c r="BC277" s="26">
        <v>0.5</v>
      </c>
      <c r="BD277" s="26">
        <v>0.13</v>
      </c>
      <c r="BE277" s="26">
        <v>0.06</v>
      </c>
      <c r="BF277" s="26">
        <v>0.03</v>
      </c>
      <c r="BG277" s="26">
        <v>0.08</v>
      </c>
      <c r="BH277" s="26">
        <v>0.09</v>
      </c>
      <c r="BI277" s="26">
        <v>0.4</v>
      </c>
      <c r="BJ277" s="26">
        <v>0</v>
      </c>
      <c r="BK277" s="26">
        <v>1.1000000000000001</v>
      </c>
      <c r="BL277" s="26">
        <v>0</v>
      </c>
      <c r="BM277" s="26">
        <v>0.34</v>
      </c>
      <c r="BN277" s="26">
        <v>0</v>
      </c>
      <c r="BO277" s="26">
        <v>0</v>
      </c>
      <c r="BP277" s="26">
        <v>0</v>
      </c>
      <c r="BQ277" s="26">
        <v>0.08</v>
      </c>
      <c r="BR277" s="26">
        <v>0.12</v>
      </c>
      <c r="BS277" s="26">
        <v>0.9</v>
      </c>
      <c r="BT277" s="26">
        <v>0</v>
      </c>
      <c r="BU277" s="26">
        <v>0</v>
      </c>
      <c r="BV277" s="26">
        <v>0.05</v>
      </c>
      <c r="BW277" s="26">
        <v>0</v>
      </c>
      <c r="BX277" s="26">
        <v>0</v>
      </c>
      <c r="BY277" s="26">
        <v>0</v>
      </c>
      <c r="BZ277" s="26">
        <v>0</v>
      </c>
      <c r="CA277" s="26">
        <v>0</v>
      </c>
      <c r="CB277" s="26">
        <v>1.25</v>
      </c>
      <c r="CC277" s="27"/>
      <c r="CD277" s="27"/>
      <c r="CE277" s="26">
        <v>22.5</v>
      </c>
      <c r="CG277" s="26">
        <v>0.2</v>
      </c>
      <c r="CH277" s="26">
        <v>0.05</v>
      </c>
      <c r="CI277" s="26">
        <v>0.13</v>
      </c>
      <c r="CJ277" s="26">
        <v>10</v>
      </c>
      <c r="CK277" s="26">
        <v>4.0999999999999996</v>
      </c>
      <c r="CL277" s="26">
        <v>7.05</v>
      </c>
      <c r="CM277" s="26">
        <v>0.86</v>
      </c>
      <c r="CN277" s="26">
        <v>0.44</v>
      </c>
      <c r="CO277" s="26">
        <v>0.65</v>
      </c>
      <c r="CP277" s="26">
        <v>0</v>
      </c>
      <c r="CQ277" s="26">
        <v>0</v>
      </c>
    </row>
    <row r="278" spans="1:95" s="26" customFormat="1" x14ac:dyDescent="0.25">
      <c r="A278" s="23" t="str">
        <f>"36/10"</f>
        <v>36/10</v>
      </c>
      <c r="B278" s="24" t="s">
        <v>152</v>
      </c>
      <c r="C278" s="42" t="s">
        <v>183</v>
      </c>
      <c r="D278" s="25">
        <v>3.28</v>
      </c>
      <c r="E278" s="25">
        <v>2.61</v>
      </c>
      <c r="F278" s="25">
        <v>2.46</v>
      </c>
      <c r="G278" s="25">
        <v>0.54</v>
      </c>
      <c r="H278" s="25">
        <v>21.77</v>
      </c>
      <c r="I278" s="51">
        <v>116.61214319999999</v>
      </c>
      <c r="J278" s="25">
        <v>1.85</v>
      </c>
      <c r="K278" s="25">
        <v>0</v>
      </c>
      <c r="L278" s="25">
        <v>0</v>
      </c>
      <c r="M278" s="25">
        <v>0</v>
      </c>
      <c r="N278" s="25">
        <v>20.34</v>
      </c>
      <c r="O278" s="25">
        <v>0.27</v>
      </c>
      <c r="P278" s="25">
        <v>1.1599999999999999</v>
      </c>
      <c r="Q278" s="25">
        <v>0</v>
      </c>
      <c r="R278" s="25">
        <v>0</v>
      </c>
      <c r="S278" s="25">
        <v>0.23</v>
      </c>
      <c r="T278" s="25">
        <v>0.87</v>
      </c>
      <c r="U278" s="25">
        <v>45.65</v>
      </c>
      <c r="V278" s="25">
        <v>163.91</v>
      </c>
      <c r="W278" s="25">
        <v>99.57</v>
      </c>
      <c r="X278" s="25">
        <v>24.27</v>
      </c>
      <c r="Y278" s="25">
        <v>90.98</v>
      </c>
      <c r="Z278" s="25">
        <v>0.81</v>
      </c>
      <c r="AA278" s="25">
        <v>10.8</v>
      </c>
      <c r="AB278" s="25">
        <v>7.78</v>
      </c>
      <c r="AC278" s="25">
        <v>19.91</v>
      </c>
      <c r="AD278" s="25">
        <v>0.01</v>
      </c>
      <c r="AE278" s="25">
        <v>0.03</v>
      </c>
      <c r="AF278" s="25">
        <v>0.11</v>
      </c>
      <c r="AG278" s="25">
        <v>0.12</v>
      </c>
      <c r="AH278" s="25">
        <v>0.96</v>
      </c>
      <c r="AI278" s="25">
        <v>0.47</v>
      </c>
      <c r="AJ278" s="26">
        <v>0</v>
      </c>
      <c r="AK278" s="26">
        <v>0</v>
      </c>
      <c r="AL278" s="26">
        <v>0</v>
      </c>
      <c r="AM278" s="26">
        <v>0</v>
      </c>
      <c r="AN278" s="26">
        <v>0</v>
      </c>
      <c r="AO278" s="26">
        <v>0</v>
      </c>
      <c r="AP278" s="26">
        <v>0</v>
      </c>
      <c r="AQ278" s="26">
        <v>0</v>
      </c>
      <c r="AR278" s="26">
        <v>0</v>
      </c>
      <c r="AS278" s="26">
        <v>0</v>
      </c>
      <c r="AT278" s="26">
        <v>0</v>
      </c>
      <c r="AU278" s="26">
        <v>0</v>
      </c>
      <c r="AV278" s="26">
        <v>0</v>
      </c>
      <c r="AW278" s="26">
        <v>0</v>
      </c>
      <c r="AX278" s="26">
        <v>0</v>
      </c>
      <c r="AY278" s="26">
        <v>0</v>
      </c>
      <c r="AZ278" s="26">
        <v>0</v>
      </c>
      <c r="BA278" s="26">
        <v>0</v>
      </c>
      <c r="BB278" s="26">
        <v>0</v>
      </c>
      <c r="BC278" s="26">
        <v>0</v>
      </c>
      <c r="BD278" s="26">
        <v>0</v>
      </c>
      <c r="BE278" s="26">
        <v>0</v>
      </c>
      <c r="BF278" s="26">
        <v>0</v>
      </c>
      <c r="BG278" s="26">
        <v>0</v>
      </c>
      <c r="BH278" s="26">
        <v>0</v>
      </c>
      <c r="BI278" s="26">
        <v>0</v>
      </c>
      <c r="BJ278" s="26">
        <v>0</v>
      </c>
      <c r="BK278" s="26">
        <v>0</v>
      </c>
      <c r="BL278" s="26">
        <v>0</v>
      </c>
      <c r="BM278" s="26">
        <v>0</v>
      </c>
      <c r="BN278" s="26">
        <v>0</v>
      </c>
      <c r="BO278" s="26">
        <v>0</v>
      </c>
      <c r="BP278" s="26">
        <v>0</v>
      </c>
      <c r="BQ278" s="26">
        <v>0</v>
      </c>
      <c r="BR278" s="26">
        <v>0</v>
      </c>
      <c r="BS278" s="26">
        <v>0</v>
      </c>
      <c r="BT278" s="26">
        <v>0</v>
      </c>
      <c r="BU278" s="26">
        <v>0</v>
      </c>
      <c r="BV278" s="26">
        <v>0</v>
      </c>
      <c r="BW278" s="26">
        <v>0</v>
      </c>
      <c r="BX278" s="26">
        <v>0</v>
      </c>
      <c r="BY278" s="26">
        <v>0</v>
      </c>
      <c r="BZ278" s="26">
        <v>0</v>
      </c>
      <c r="CA278" s="26">
        <v>0</v>
      </c>
      <c r="CB278" s="26">
        <v>179.3</v>
      </c>
      <c r="CC278" s="27"/>
      <c r="CD278" s="27"/>
      <c r="CE278" s="26">
        <v>12.1</v>
      </c>
      <c r="CG278" s="26">
        <v>10.34</v>
      </c>
      <c r="CH278" s="26">
        <v>3.65</v>
      </c>
      <c r="CI278" s="26">
        <v>6.99</v>
      </c>
      <c r="CJ278" s="26">
        <v>827.55</v>
      </c>
      <c r="CK278" s="26">
        <v>280.05</v>
      </c>
      <c r="CL278" s="26">
        <v>553.79999999999995</v>
      </c>
      <c r="CM278" s="26">
        <v>29.39</v>
      </c>
      <c r="CN278" s="26">
        <v>14.47</v>
      </c>
      <c r="CO278" s="26">
        <v>21.93</v>
      </c>
      <c r="CP278" s="26">
        <v>18</v>
      </c>
      <c r="CQ278" s="26">
        <v>0</v>
      </c>
    </row>
    <row r="279" spans="1:95" s="13" customFormat="1" ht="31.5" x14ac:dyDescent="0.25">
      <c r="A279" s="19" t="str">
        <f>"11/4"</f>
        <v>11/4</v>
      </c>
      <c r="B279" s="20" t="s">
        <v>123</v>
      </c>
      <c r="C279" s="43" t="s">
        <v>182</v>
      </c>
      <c r="D279" s="21">
        <v>6.54</v>
      </c>
      <c r="E279" s="21">
        <v>2.36</v>
      </c>
      <c r="F279" s="21">
        <v>6.11</v>
      </c>
      <c r="G279" s="21">
        <v>1.32</v>
      </c>
      <c r="H279" s="21">
        <v>32.630000000000003</v>
      </c>
      <c r="I279" s="52">
        <v>210.103106</v>
      </c>
      <c r="J279" s="21">
        <v>3.84</v>
      </c>
      <c r="K279" s="21">
        <v>0.11</v>
      </c>
      <c r="L279" s="21">
        <v>0</v>
      </c>
      <c r="M279" s="21">
        <v>0</v>
      </c>
      <c r="N279" s="21">
        <v>7.81</v>
      </c>
      <c r="O279" s="21">
        <v>23.51</v>
      </c>
      <c r="P279" s="21">
        <v>1.31</v>
      </c>
      <c r="Q279" s="21">
        <v>0</v>
      </c>
      <c r="R279" s="21">
        <v>0</v>
      </c>
      <c r="S279" s="21">
        <v>0.08</v>
      </c>
      <c r="T279" s="21">
        <v>1.57</v>
      </c>
      <c r="U279" s="21">
        <v>238.34</v>
      </c>
      <c r="V279" s="21">
        <v>178.52</v>
      </c>
      <c r="W279" s="21">
        <v>96.76</v>
      </c>
      <c r="X279" s="21">
        <v>38.72</v>
      </c>
      <c r="Y279" s="21">
        <v>145.36000000000001</v>
      </c>
      <c r="Z279" s="21">
        <v>1.04</v>
      </c>
      <c r="AA279" s="21">
        <v>21.6</v>
      </c>
      <c r="AB279" s="21">
        <v>24.8</v>
      </c>
      <c r="AC279" s="21">
        <v>41.3</v>
      </c>
      <c r="AD279" s="21">
        <v>0.17</v>
      </c>
      <c r="AE279" s="21">
        <v>0.14000000000000001</v>
      </c>
      <c r="AF279" s="21">
        <v>0.11</v>
      </c>
      <c r="AG279" s="21">
        <v>0.57999999999999996</v>
      </c>
      <c r="AH279" s="21">
        <v>2.4900000000000002</v>
      </c>
      <c r="AI279" s="21">
        <v>0.42</v>
      </c>
      <c r="AJ279" s="13">
        <v>0</v>
      </c>
      <c r="AK279" s="13">
        <v>178.69</v>
      </c>
      <c r="AL279" s="13">
        <v>163.61000000000001</v>
      </c>
      <c r="AM279" s="13">
        <v>580.36</v>
      </c>
      <c r="AN279" s="13">
        <v>110.4</v>
      </c>
      <c r="AO279" s="13">
        <v>112.1</v>
      </c>
      <c r="AP279" s="13">
        <v>152.61000000000001</v>
      </c>
      <c r="AQ279" s="13">
        <v>69.7</v>
      </c>
      <c r="AR279" s="13">
        <v>220.05</v>
      </c>
      <c r="AS279" s="13">
        <v>405.89</v>
      </c>
      <c r="AT279" s="13">
        <v>161.02000000000001</v>
      </c>
      <c r="AU279" s="13">
        <v>247.08</v>
      </c>
      <c r="AV279" s="13">
        <v>99.41</v>
      </c>
      <c r="AW279" s="13">
        <v>113.93</v>
      </c>
      <c r="AX279" s="13">
        <v>841.39</v>
      </c>
      <c r="AY279" s="13">
        <v>0</v>
      </c>
      <c r="AZ279" s="13">
        <v>306.82</v>
      </c>
      <c r="BA279" s="13">
        <v>265.74</v>
      </c>
      <c r="BB279" s="13">
        <v>156.13</v>
      </c>
      <c r="BC279" s="13">
        <v>68.150000000000006</v>
      </c>
      <c r="BD279" s="13">
        <v>0.12</v>
      </c>
      <c r="BE279" s="13">
        <v>0.05</v>
      </c>
      <c r="BF279" s="13">
        <v>0.03</v>
      </c>
      <c r="BG279" s="13">
        <v>7.0000000000000007E-2</v>
      </c>
      <c r="BH279" s="13">
        <v>0.08</v>
      </c>
      <c r="BI279" s="13">
        <v>0.35</v>
      </c>
      <c r="BJ279" s="13">
        <v>0</v>
      </c>
      <c r="BK279" s="13">
        <v>1.06</v>
      </c>
      <c r="BL279" s="13">
        <v>0</v>
      </c>
      <c r="BM279" s="13">
        <v>0.32</v>
      </c>
      <c r="BN279" s="13">
        <v>0.01</v>
      </c>
      <c r="BO279" s="13">
        <v>0</v>
      </c>
      <c r="BP279" s="13">
        <v>0</v>
      </c>
      <c r="BQ279" s="13">
        <v>7.0000000000000007E-2</v>
      </c>
      <c r="BR279" s="13">
        <v>0.11</v>
      </c>
      <c r="BS279" s="13">
        <v>0.98</v>
      </c>
      <c r="BT279" s="13">
        <v>0</v>
      </c>
      <c r="BU279" s="13">
        <v>0</v>
      </c>
      <c r="BV279" s="13">
        <v>0.78</v>
      </c>
      <c r="BW279" s="13">
        <v>0.01</v>
      </c>
      <c r="BX279" s="13">
        <v>0</v>
      </c>
      <c r="BY279" s="13">
        <v>0</v>
      </c>
      <c r="BZ279" s="13">
        <v>0</v>
      </c>
      <c r="CA279" s="13">
        <v>0</v>
      </c>
      <c r="CB279" s="13">
        <v>166.06</v>
      </c>
      <c r="CC279" s="22"/>
      <c r="CD279" s="22"/>
      <c r="CE279" s="13">
        <v>25.73</v>
      </c>
      <c r="CG279" s="13">
        <v>23.28</v>
      </c>
      <c r="CH279" s="13">
        <v>11.46</v>
      </c>
      <c r="CI279" s="13">
        <v>17.37</v>
      </c>
      <c r="CJ279" s="13">
        <v>1594.25</v>
      </c>
      <c r="CK279" s="13">
        <v>730.44</v>
      </c>
      <c r="CL279" s="13">
        <v>1162.3499999999999</v>
      </c>
      <c r="CM279" s="13">
        <v>27.55</v>
      </c>
      <c r="CN279" s="13">
        <v>14.21</v>
      </c>
      <c r="CO279" s="13">
        <v>20.88</v>
      </c>
      <c r="CP279" s="13">
        <v>4</v>
      </c>
      <c r="CQ279" s="13">
        <v>0.5</v>
      </c>
    </row>
    <row r="280" spans="1:95" s="14" customFormat="1" x14ac:dyDescent="0.25">
      <c r="A280" s="28"/>
      <c r="B280" s="29" t="s">
        <v>156</v>
      </c>
      <c r="C280" s="44">
        <v>425</v>
      </c>
      <c r="D280" s="30">
        <f>SUM(D276:D279)</f>
        <v>12.940000000000001</v>
      </c>
      <c r="E280" s="30">
        <f t="shared" ref="E280:AI280" si="39">SUM(E276:E279)</f>
        <v>5.01</v>
      </c>
      <c r="F280" s="30">
        <f t="shared" si="39"/>
        <v>13.4</v>
      </c>
      <c r="G280" s="30">
        <f t="shared" si="39"/>
        <v>3.06</v>
      </c>
      <c r="H280" s="30">
        <f t="shared" si="39"/>
        <v>75.789999999999992</v>
      </c>
      <c r="I280" s="53">
        <f t="shared" si="39"/>
        <v>467.55524919999993</v>
      </c>
      <c r="J280" s="30">
        <f t="shared" si="39"/>
        <v>8.25</v>
      </c>
      <c r="K280" s="30">
        <f t="shared" si="39"/>
        <v>0.22</v>
      </c>
      <c r="L280" s="30">
        <f t="shared" si="39"/>
        <v>0</v>
      </c>
      <c r="M280" s="30">
        <f t="shared" si="39"/>
        <v>0</v>
      </c>
      <c r="N280" s="30">
        <f t="shared" si="39"/>
        <v>29.54</v>
      </c>
      <c r="O280" s="30">
        <f t="shared" si="39"/>
        <v>42.5</v>
      </c>
      <c r="P280" s="30">
        <f t="shared" si="39"/>
        <v>3.75</v>
      </c>
      <c r="Q280" s="30">
        <f t="shared" si="39"/>
        <v>0</v>
      </c>
      <c r="R280" s="30">
        <f t="shared" si="39"/>
        <v>0</v>
      </c>
      <c r="S280" s="30">
        <f t="shared" si="39"/>
        <v>0.43</v>
      </c>
      <c r="T280" s="30">
        <f t="shared" si="39"/>
        <v>3.1500000000000004</v>
      </c>
      <c r="U280" s="30">
        <f t="shared" si="39"/>
        <v>456.34000000000003</v>
      </c>
      <c r="V280" s="30">
        <f t="shared" si="39"/>
        <v>396.33000000000004</v>
      </c>
      <c r="W280" s="30">
        <f t="shared" si="39"/>
        <v>206.32999999999998</v>
      </c>
      <c r="X280" s="30">
        <f t="shared" si="39"/>
        <v>76.19</v>
      </c>
      <c r="Y280" s="30">
        <f t="shared" si="39"/>
        <v>271.84000000000003</v>
      </c>
      <c r="Z280" s="30">
        <f t="shared" si="39"/>
        <v>2.66</v>
      </c>
      <c r="AA280" s="30">
        <f t="shared" si="39"/>
        <v>52.400000000000006</v>
      </c>
      <c r="AB280" s="30">
        <f t="shared" si="39"/>
        <v>47.58</v>
      </c>
      <c r="AC280" s="30">
        <f t="shared" si="39"/>
        <v>83.71</v>
      </c>
      <c r="AD280" s="30">
        <f t="shared" si="39"/>
        <v>0.91000000000000014</v>
      </c>
      <c r="AE280" s="30">
        <f t="shared" si="39"/>
        <v>0.23</v>
      </c>
      <c r="AF280" s="30">
        <f t="shared" si="39"/>
        <v>0.25</v>
      </c>
      <c r="AG280" s="30">
        <f t="shared" si="39"/>
        <v>1.35</v>
      </c>
      <c r="AH280" s="30">
        <f t="shared" si="39"/>
        <v>4.66</v>
      </c>
      <c r="AI280" s="30">
        <f t="shared" si="39"/>
        <v>0.8899999999999999</v>
      </c>
      <c r="AJ280" s="14">
        <v>0</v>
      </c>
      <c r="AK280" s="14">
        <v>329.59</v>
      </c>
      <c r="AL280" s="14">
        <v>320.06</v>
      </c>
      <c r="AM280" s="14">
        <v>820.56</v>
      </c>
      <c r="AN280" s="14">
        <v>192.25</v>
      </c>
      <c r="AO280" s="14">
        <v>159.75</v>
      </c>
      <c r="AP280" s="14">
        <v>248.56</v>
      </c>
      <c r="AQ280" s="14">
        <v>107.05</v>
      </c>
      <c r="AR280" s="14">
        <v>390.15</v>
      </c>
      <c r="AS280" s="14">
        <v>512.09</v>
      </c>
      <c r="AT280" s="14">
        <v>307.52</v>
      </c>
      <c r="AU280" s="14">
        <v>370.33</v>
      </c>
      <c r="AV280" s="14">
        <v>165.56</v>
      </c>
      <c r="AW280" s="14">
        <v>227.13</v>
      </c>
      <c r="AX280" s="14">
        <v>1778.49</v>
      </c>
      <c r="AY280" s="14">
        <v>0</v>
      </c>
      <c r="AZ280" s="14">
        <v>612.02</v>
      </c>
      <c r="BA280" s="14">
        <v>400.84</v>
      </c>
      <c r="BB280" s="14">
        <v>247.03</v>
      </c>
      <c r="BC280" s="14">
        <v>137.85</v>
      </c>
      <c r="BD280" s="14">
        <v>0.25</v>
      </c>
      <c r="BE280" s="14">
        <v>0.12</v>
      </c>
      <c r="BF280" s="14">
        <v>0.06</v>
      </c>
      <c r="BG280" s="14">
        <v>0.14000000000000001</v>
      </c>
      <c r="BH280" s="14">
        <v>0.17</v>
      </c>
      <c r="BI280" s="14">
        <v>0.76</v>
      </c>
      <c r="BJ280" s="14">
        <v>0</v>
      </c>
      <c r="BK280" s="14">
        <v>2.29</v>
      </c>
      <c r="BL280" s="14">
        <v>0</v>
      </c>
      <c r="BM280" s="14">
        <v>0.72</v>
      </c>
      <c r="BN280" s="14">
        <v>0.01</v>
      </c>
      <c r="BO280" s="14">
        <v>0</v>
      </c>
      <c r="BP280" s="14">
        <v>0</v>
      </c>
      <c r="BQ280" s="14">
        <v>0.14000000000000001</v>
      </c>
      <c r="BR280" s="14">
        <v>0.23</v>
      </c>
      <c r="BS280" s="14">
        <v>2.34</v>
      </c>
      <c r="BT280" s="14">
        <v>0</v>
      </c>
      <c r="BU280" s="14">
        <v>0</v>
      </c>
      <c r="BV280" s="14">
        <v>1.18</v>
      </c>
      <c r="BW280" s="14">
        <v>0.03</v>
      </c>
      <c r="BX280" s="14">
        <v>0</v>
      </c>
      <c r="BY280" s="14">
        <v>0</v>
      </c>
      <c r="BZ280" s="14">
        <v>0</v>
      </c>
      <c r="CA280" s="14">
        <v>0</v>
      </c>
      <c r="CB280" s="14">
        <v>360.24</v>
      </c>
      <c r="CC280" s="11"/>
      <c r="CD280" s="11" t="e">
        <f>$I$280/#REF!*100</f>
        <v>#REF!</v>
      </c>
      <c r="CE280" s="14">
        <v>60.33</v>
      </c>
      <c r="CG280" s="14">
        <v>33.81</v>
      </c>
      <c r="CH280" s="14">
        <v>15.16</v>
      </c>
      <c r="CI280" s="14">
        <v>24.49</v>
      </c>
      <c r="CJ280" s="14">
        <v>3096.8</v>
      </c>
      <c r="CK280" s="14">
        <v>1270.79</v>
      </c>
      <c r="CL280" s="14">
        <v>2183.8000000000002</v>
      </c>
      <c r="CM280" s="14">
        <v>63.11</v>
      </c>
      <c r="CN280" s="14">
        <v>34.43</v>
      </c>
      <c r="CO280" s="14">
        <v>48.77</v>
      </c>
      <c r="CP280" s="14">
        <v>22</v>
      </c>
      <c r="CQ280" s="14">
        <v>0.5</v>
      </c>
    </row>
    <row r="281" spans="1:95" x14ac:dyDescent="0.25">
      <c r="B281" s="18" t="s">
        <v>157</v>
      </c>
    </row>
    <row r="282" spans="1:95" s="13" customFormat="1" x14ac:dyDescent="0.25">
      <c r="A282" s="19" t="str">
        <f>"-"</f>
        <v>-</v>
      </c>
      <c r="B282" s="20" t="s">
        <v>193</v>
      </c>
      <c r="C282" s="43" t="str">
        <f>"100"</f>
        <v>100</v>
      </c>
      <c r="D282" s="21">
        <v>4.0999999999999996</v>
      </c>
      <c r="E282" s="21">
        <v>4.0999999999999996</v>
      </c>
      <c r="F282" s="21">
        <v>1.5</v>
      </c>
      <c r="G282" s="21">
        <v>0</v>
      </c>
      <c r="H282" s="21">
        <v>5.9</v>
      </c>
      <c r="I282" s="52">
        <v>55.62</v>
      </c>
      <c r="J282" s="21">
        <v>0.9</v>
      </c>
      <c r="K282" s="21">
        <v>0</v>
      </c>
      <c r="L282" s="21">
        <v>0</v>
      </c>
      <c r="M282" s="21">
        <v>0</v>
      </c>
      <c r="N282" s="21">
        <v>5.9</v>
      </c>
      <c r="O282" s="21">
        <v>0</v>
      </c>
      <c r="P282" s="21">
        <v>0</v>
      </c>
      <c r="Q282" s="21">
        <v>0</v>
      </c>
      <c r="R282" s="21">
        <v>0</v>
      </c>
      <c r="S282" s="21">
        <v>1.1000000000000001</v>
      </c>
      <c r="T282" s="21">
        <v>0.9</v>
      </c>
      <c r="U282" s="21">
        <v>50</v>
      </c>
      <c r="V282" s="21">
        <v>152</v>
      </c>
      <c r="W282" s="21">
        <v>124</v>
      </c>
      <c r="X282" s="21">
        <v>15</v>
      </c>
      <c r="Y282" s="21">
        <v>95</v>
      </c>
      <c r="Z282" s="21">
        <v>0.1</v>
      </c>
      <c r="AA282" s="21">
        <v>10</v>
      </c>
      <c r="AB282" s="21">
        <v>0</v>
      </c>
      <c r="AC282" s="21">
        <v>10</v>
      </c>
      <c r="AD282" s="21">
        <v>0</v>
      </c>
      <c r="AE282" s="21">
        <v>0.03</v>
      </c>
      <c r="AF282" s="21">
        <v>0.15</v>
      </c>
      <c r="AG282" s="21">
        <v>0.2</v>
      </c>
      <c r="AH282" s="21">
        <v>1.2</v>
      </c>
      <c r="AI282" s="21">
        <v>0.6</v>
      </c>
      <c r="AJ282" s="13">
        <v>0</v>
      </c>
      <c r="AK282" s="13">
        <v>323</v>
      </c>
      <c r="AL282" s="13">
        <v>300</v>
      </c>
      <c r="AM282" s="13">
        <v>450</v>
      </c>
      <c r="AN282" s="13">
        <v>387</v>
      </c>
      <c r="AO282" s="13">
        <v>115</v>
      </c>
      <c r="AP282" s="13">
        <v>216</v>
      </c>
      <c r="AQ282" s="13">
        <v>72</v>
      </c>
      <c r="AR282" s="13">
        <v>225</v>
      </c>
      <c r="AS282" s="13">
        <v>160</v>
      </c>
      <c r="AT282" s="13">
        <v>174</v>
      </c>
      <c r="AU282" s="13">
        <v>344</v>
      </c>
      <c r="AV282" s="13">
        <v>156</v>
      </c>
      <c r="AW282" s="13">
        <v>93</v>
      </c>
      <c r="AX282" s="13">
        <v>897</v>
      </c>
      <c r="AY282" s="13">
        <v>0</v>
      </c>
      <c r="AZ282" s="13">
        <v>518</v>
      </c>
      <c r="BA282" s="13">
        <v>278</v>
      </c>
      <c r="BB282" s="13">
        <v>242</v>
      </c>
      <c r="BC282" s="13">
        <v>50</v>
      </c>
      <c r="BD282" s="13">
        <v>0.1</v>
      </c>
      <c r="BE282" s="13">
        <v>7.0000000000000007E-2</v>
      </c>
      <c r="BF282" s="13">
        <v>0.04</v>
      </c>
      <c r="BG282" s="13">
        <v>0.08</v>
      </c>
      <c r="BH282" s="13">
        <v>0.09</v>
      </c>
      <c r="BI282" s="13">
        <v>0.45</v>
      </c>
      <c r="BJ282" s="13">
        <v>0.03</v>
      </c>
      <c r="BK282" s="13">
        <v>0.56000000000000005</v>
      </c>
      <c r="BL282" s="13">
        <v>0.02</v>
      </c>
      <c r="BM282" s="13">
        <v>0.31</v>
      </c>
      <c r="BN282" s="13">
        <v>0.04</v>
      </c>
      <c r="BO282" s="13">
        <v>0</v>
      </c>
      <c r="BP282" s="13">
        <v>0</v>
      </c>
      <c r="BQ282" s="13">
        <v>0.04</v>
      </c>
      <c r="BR282" s="13">
        <v>0.08</v>
      </c>
      <c r="BS282" s="13">
        <v>0.69</v>
      </c>
      <c r="BT282" s="13">
        <v>0.01</v>
      </c>
      <c r="BU282" s="13">
        <v>0</v>
      </c>
      <c r="BV282" s="13">
        <v>0.02</v>
      </c>
      <c r="BW282" s="13">
        <v>0.03</v>
      </c>
      <c r="BX282" s="13">
        <v>0.08</v>
      </c>
      <c r="BY282" s="13">
        <v>0</v>
      </c>
      <c r="BZ282" s="13">
        <v>0</v>
      </c>
      <c r="CA282" s="13">
        <v>0</v>
      </c>
      <c r="CB282" s="13">
        <v>86.5</v>
      </c>
      <c r="CC282" s="22"/>
      <c r="CD282" s="22"/>
      <c r="CE282" s="13">
        <v>10</v>
      </c>
      <c r="CG282" s="13">
        <v>9</v>
      </c>
      <c r="CH282" s="13">
        <v>9</v>
      </c>
      <c r="CI282" s="13">
        <v>9</v>
      </c>
      <c r="CJ282" s="13">
        <v>3240</v>
      </c>
      <c r="CK282" s="13">
        <v>2070</v>
      </c>
      <c r="CL282" s="13">
        <v>2655</v>
      </c>
      <c r="CM282" s="13">
        <v>2</v>
      </c>
      <c r="CN282" s="13">
        <v>2</v>
      </c>
      <c r="CO282" s="13">
        <v>2</v>
      </c>
      <c r="CP282" s="13">
        <v>0</v>
      </c>
      <c r="CQ282" s="13">
        <v>0</v>
      </c>
    </row>
    <row r="283" spans="1:95" s="14" customFormat="1" x14ac:dyDescent="0.25">
      <c r="A283" s="28"/>
      <c r="B283" s="29" t="s">
        <v>156</v>
      </c>
      <c r="C283" s="44">
        <v>100</v>
      </c>
      <c r="D283" s="30">
        <v>4.0999999999999996</v>
      </c>
      <c r="E283" s="30">
        <v>4.0999999999999996</v>
      </c>
      <c r="F283" s="30">
        <v>1.5</v>
      </c>
      <c r="G283" s="30">
        <v>0</v>
      </c>
      <c r="H283" s="30">
        <v>5.9</v>
      </c>
      <c r="I283" s="53">
        <v>55.62</v>
      </c>
      <c r="J283" s="30">
        <v>0.9</v>
      </c>
      <c r="K283" s="30">
        <v>0</v>
      </c>
      <c r="L283" s="30">
        <v>0</v>
      </c>
      <c r="M283" s="30">
        <v>0</v>
      </c>
      <c r="N283" s="30">
        <v>5.9</v>
      </c>
      <c r="O283" s="30">
        <v>0</v>
      </c>
      <c r="P283" s="30">
        <v>0</v>
      </c>
      <c r="Q283" s="30">
        <v>0</v>
      </c>
      <c r="R283" s="30">
        <v>0</v>
      </c>
      <c r="S283" s="30">
        <v>1.1000000000000001</v>
      </c>
      <c r="T283" s="30">
        <v>0.9</v>
      </c>
      <c r="U283" s="30">
        <v>50</v>
      </c>
      <c r="V283" s="30">
        <v>152</v>
      </c>
      <c r="W283" s="30">
        <v>124</v>
      </c>
      <c r="X283" s="30">
        <v>15</v>
      </c>
      <c r="Y283" s="30">
        <v>95</v>
      </c>
      <c r="Z283" s="30">
        <v>0.1</v>
      </c>
      <c r="AA283" s="30">
        <v>10</v>
      </c>
      <c r="AB283" s="30">
        <v>0</v>
      </c>
      <c r="AC283" s="30">
        <v>10</v>
      </c>
      <c r="AD283" s="30">
        <v>0</v>
      </c>
      <c r="AE283" s="30">
        <v>0.03</v>
      </c>
      <c r="AF283" s="30">
        <v>0.15</v>
      </c>
      <c r="AG283" s="30">
        <v>0.2</v>
      </c>
      <c r="AH283" s="30">
        <v>1.2</v>
      </c>
      <c r="AI283" s="30">
        <v>0.6</v>
      </c>
      <c r="AJ283" s="14">
        <v>0</v>
      </c>
      <c r="AK283" s="14">
        <v>323</v>
      </c>
      <c r="AL283" s="14">
        <v>300</v>
      </c>
      <c r="AM283" s="14">
        <v>450</v>
      </c>
      <c r="AN283" s="14">
        <v>387</v>
      </c>
      <c r="AO283" s="14">
        <v>115</v>
      </c>
      <c r="AP283" s="14">
        <v>216</v>
      </c>
      <c r="AQ283" s="14">
        <v>72</v>
      </c>
      <c r="AR283" s="14">
        <v>225</v>
      </c>
      <c r="AS283" s="14">
        <v>160</v>
      </c>
      <c r="AT283" s="14">
        <v>174</v>
      </c>
      <c r="AU283" s="14">
        <v>344</v>
      </c>
      <c r="AV283" s="14">
        <v>156</v>
      </c>
      <c r="AW283" s="14">
        <v>93</v>
      </c>
      <c r="AX283" s="14">
        <v>897</v>
      </c>
      <c r="AY283" s="14">
        <v>0</v>
      </c>
      <c r="AZ283" s="14">
        <v>518</v>
      </c>
      <c r="BA283" s="14">
        <v>278</v>
      </c>
      <c r="BB283" s="14">
        <v>242</v>
      </c>
      <c r="BC283" s="14">
        <v>50</v>
      </c>
      <c r="BD283" s="14">
        <v>0.1</v>
      </c>
      <c r="BE283" s="14">
        <v>7.0000000000000007E-2</v>
      </c>
      <c r="BF283" s="14">
        <v>0.04</v>
      </c>
      <c r="BG283" s="14">
        <v>0.08</v>
      </c>
      <c r="BH283" s="14">
        <v>0.09</v>
      </c>
      <c r="BI283" s="14">
        <v>0.45</v>
      </c>
      <c r="BJ283" s="14">
        <v>0.03</v>
      </c>
      <c r="BK283" s="14">
        <v>0.56000000000000005</v>
      </c>
      <c r="BL283" s="14">
        <v>0.02</v>
      </c>
      <c r="BM283" s="14">
        <v>0.31</v>
      </c>
      <c r="BN283" s="14">
        <v>0.04</v>
      </c>
      <c r="BO283" s="14">
        <v>0</v>
      </c>
      <c r="BP283" s="14">
        <v>0</v>
      </c>
      <c r="BQ283" s="14">
        <v>0.04</v>
      </c>
      <c r="BR283" s="14">
        <v>0.08</v>
      </c>
      <c r="BS283" s="14">
        <v>0.69</v>
      </c>
      <c r="BT283" s="14">
        <v>0.01</v>
      </c>
      <c r="BU283" s="14">
        <v>0</v>
      </c>
      <c r="BV283" s="14">
        <v>0.02</v>
      </c>
      <c r="BW283" s="14">
        <v>0.03</v>
      </c>
      <c r="BX283" s="14">
        <v>0.08</v>
      </c>
      <c r="BY283" s="14">
        <v>0</v>
      </c>
      <c r="BZ283" s="14">
        <v>0</v>
      </c>
      <c r="CA283" s="14">
        <v>0</v>
      </c>
      <c r="CB283" s="14">
        <v>86.5</v>
      </c>
      <c r="CC283" s="11"/>
      <c r="CD283" s="11" t="e">
        <f>$I$283/#REF!*100</f>
        <v>#REF!</v>
      </c>
      <c r="CE283" s="14">
        <v>10</v>
      </c>
      <c r="CG283" s="14">
        <v>9</v>
      </c>
      <c r="CH283" s="14">
        <v>9</v>
      </c>
      <c r="CI283" s="14">
        <v>9</v>
      </c>
      <c r="CJ283" s="14">
        <v>3240</v>
      </c>
      <c r="CK283" s="14">
        <v>2070</v>
      </c>
      <c r="CL283" s="14">
        <v>2655</v>
      </c>
      <c r="CM283" s="14">
        <v>2</v>
      </c>
      <c r="CN283" s="14">
        <v>2</v>
      </c>
      <c r="CO283" s="14">
        <v>2</v>
      </c>
      <c r="CP283" s="14">
        <v>0</v>
      </c>
      <c r="CQ283" s="14">
        <v>0</v>
      </c>
    </row>
    <row r="284" spans="1:95" x14ac:dyDescent="0.25">
      <c r="B284" s="18" t="s">
        <v>109</v>
      </c>
    </row>
    <row r="285" spans="1:95" s="26" customFormat="1" x14ac:dyDescent="0.25">
      <c r="A285" s="23" t="str">
        <f>"-"</f>
        <v>-</v>
      </c>
      <c r="B285" s="24" t="s">
        <v>110</v>
      </c>
      <c r="C285" s="42" t="str">
        <f>"20"</f>
        <v>20</v>
      </c>
      <c r="D285" s="25">
        <v>1.32</v>
      </c>
      <c r="E285" s="25">
        <v>0</v>
      </c>
      <c r="F285" s="25">
        <v>0.13</v>
      </c>
      <c r="G285" s="25">
        <v>0.13</v>
      </c>
      <c r="H285" s="25">
        <v>9.3800000000000008</v>
      </c>
      <c r="I285" s="51">
        <v>44.780199999999994</v>
      </c>
      <c r="J285" s="25">
        <v>0</v>
      </c>
      <c r="K285" s="25">
        <v>0</v>
      </c>
      <c r="L285" s="25">
        <v>0</v>
      </c>
      <c r="M285" s="25">
        <v>0</v>
      </c>
      <c r="N285" s="25">
        <v>0.22</v>
      </c>
      <c r="O285" s="25">
        <v>9.1199999999999992</v>
      </c>
      <c r="P285" s="25">
        <v>0.04</v>
      </c>
      <c r="Q285" s="25">
        <v>0</v>
      </c>
      <c r="R285" s="25">
        <v>0</v>
      </c>
      <c r="S285" s="25">
        <v>0</v>
      </c>
      <c r="T285" s="25">
        <v>0.36</v>
      </c>
      <c r="U285" s="25">
        <v>0</v>
      </c>
      <c r="V285" s="25">
        <v>0</v>
      </c>
      <c r="W285" s="25">
        <v>0</v>
      </c>
      <c r="X285" s="25">
        <v>0</v>
      </c>
      <c r="Y285" s="25">
        <v>0</v>
      </c>
      <c r="Z285" s="25">
        <v>0</v>
      </c>
      <c r="AA285" s="25">
        <v>0</v>
      </c>
      <c r="AB285" s="25">
        <v>0</v>
      </c>
      <c r="AC285" s="25">
        <v>0</v>
      </c>
      <c r="AD285" s="25">
        <v>0</v>
      </c>
      <c r="AE285" s="25">
        <v>0</v>
      </c>
      <c r="AF285" s="25">
        <v>0</v>
      </c>
      <c r="AG285" s="25">
        <v>0</v>
      </c>
      <c r="AH285" s="25">
        <v>0</v>
      </c>
      <c r="AI285" s="25">
        <v>0</v>
      </c>
      <c r="AJ285" s="26">
        <v>0</v>
      </c>
      <c r="AK285" s="26">
        <v>63.86</v>
      </c>
      <c r="AL285" s="26">
        <v>66.47</v>
      </c>
      <c r="AM285" s="26">
        <v>101.79</v>
      </c>
      <c r="AN285" s="26">
        <v>33.76</v>
      </c>
      <c r="AO285" s="26">
        <v>20.010000000000002</v>
      </c>
      <c r="AP285" s="26">
        <v>40.020000000000003</v>
      </c>
      <c r="AQ285" s="26">
        <v>15.14</v>
      </c>
      <c r="AR285" s="26">
        <v>72.38</v>
      </c>
      <c r="AS285" s="26">
        <v>44.89</v>
      </c>
      <c r="AT285" s="26">
        <v>62.64</v>
      </c>
      <c r="AU285" s="26">
        <v>51.68</v>
      </c>
      <c r="AV285" s="26">
        <v>27.14</v>
      </c>
      <c r="AW285" s="26">
        <v>48.02</v>
      </c>
      <c r="AX285" s="26">
        <v>401.59</v>
      </c>
      <c r="AY285" s="26">
        <v>0</v>
      </c>
      <c r="AZ285" s="26">
        <v>130.85</v>
      </c>
      <c r="BA285" s="26">
        <v>56.9</v>
      </c>
      <c r="BB285" s="26">
        <v>37.76</v>
      </c>
      <c r="BC285" s="26">
        <v>29.93</v>
      </c>
      <c r="BD285" s="26">
        <v>0</v>
      </c>
      <c r="BE285" s="26">
        <v>0</v>
      </c>
      <c r="BF285" s="26">
        <v>0</v>
      </c>
      <c r="BG285" s="26">
        <v>0</v>
      </c>
      <c r="BH285" s="26">
        <v>0</v>
      </c>
      <c r="BI285" s="26">
        <v>0</v>
      </c>
      <c r="BJ285" s="26">
        <v>0</v>
      </c>
      <c r="BK285" s="26">
        <v>0.02</v>
      </c>
      <c r="BL285" s="26">
        <v>0</v>
      </c>
      <c r="BM285" s="26">
        <v>0</v>
      </c>
      <c r="BN285" s="26">
        <v>0</v>
      </c>
      <c r="BO285" s="26">
        <v>0</v>
      </c>
      <c r="BP285" s="26">
        <v>0</v>
      </c>
      <c r="BQ285" s="26">
        <v>0</v>
      </c>
      <c r="BR285" s="26">
        <v>0</v>
      </c>
      <c r="BS285" s="26">
        <v>0.01</v>
      </c>
      <c r="BT285" s="26">
        <v>0</v>
      </c>
      <c r="BU285" s="26">
        <v>0</v>
      </c>
      <c r="BV285" s="26">
        <v>0.06</v>
      </c>
      <c r="BW285" s="26">
        <v>0</v>
      </c>
      <c r="BX285" s="26">
        <v>0</v>
      </c>
      <c r="BY285" s="26">
        <v>0</v>
      </c>
      <c r="BZ285" s="26">
        <v>0</v>
      </c>
      <c r="CA285" s="26">
        <v>0</v>
      </c>
      <c r="CB285" s="26">
        <v>7.82</v>
      </c>
      <c r="CC285" s="27"/>
      <c r="CD285" s="27"/>
      <c r="CE285" s="26">
        <v>0</v>
      </c>
      <c r="CG285" s="26">
        <v>0</v>
      </c>
      <c r="CH285" s="26">
        <v>0</v>
      </c>
      <c r="CI285" s="26">
        <v>0</v>
      </c>
      <c r="CJ285" s="26">
        <v>380</v>
      </c>
      <c r="CK285" s="26">
        <v>146.4</v>
      </c>
      <c r="CL285" s="26">
        <v>263.2</v>
      </c>
      <c r="CM285" s="26">
        <v>3.04</v>
      </c>
      <c r="CN285" s="26">
        <v>3.04</v>
      </c>
      <c r="CO285" s="26">
        <v>3.04</v>
      </c>
      <c r="CP285" s="26">
        <v>0</v>
      </c>
      <c r="CQ285" s="26">
        <v>0</v>
      </c>
    </row>
    <row r="286" spans="1:95" s="26" customFormat="1" x14ac:dyDescent="0.25">
      <c r="A286" s="23" t="str">
        <f>"-"</f>
        <v>-</v>
      </c>
      <c r="B286" s="24" t="s">
        <v>111</v>
      </c>
      <c r="C286" s="42" t="str">
        <f>"20"</f>
        <v>20</v>
      </c>
      <c r="D286" s="25">
        <v>1.32</v>
      </c>
      <c r="E286" s="25">
        <v>0</v>
      </c>
      <c r="F286" s="25">
        <v>0.24</v>
      </c>
      <c r="G286" s="25">
        <v>0.24</v>
      </c>
      <c r="H286" s="25">
        <v>8.34</v>
      </c>
      <c r="I286" s="51">
        <v>38.676000000000002</v>
      </c>
      <c r="J286" s="25">
        <v>0.04</v>
      </c>
      <c r="K286" s="25">
        <v>0</v>
      </c>
      <c r="L286" s="25">
        <v>0</v>
      </c>
      <c r="M286" s="25">
        <v>0</v>
      </c>
      <c r="N286" s="25">
        <v>0.24</v>
      </c>
      <c r="O286" s="25">
        <v>6.44</v>
      </c>
      <c r="P286" s="25">
        <v>1.66</v>
      </c>
      <c r="Q286" s="25">
        <v>0</v>
      </c>
      <c r="R286" s="25">
        <v>0</v>
      </c>
      <c r="S286" s="25">
        <v>0.2</v>
      </c>
      <c r="T286" s="25">
        <v>0.5</v>
      </c>
      <c r="U286" s="25">
        <v>122</v>
      </c>
      <c r="V286" s="25">
        <v>49</v>
      </c>
      <c r="W286" s="25">
        <v>7</v>
      </c>
      <c r="X286" s="25">
        <v>9.4</v>
      </c>
      <c r="Y286" s="25">
        <v>31.6</v>
      </c>
      <c r="Z286" s="25">
        <v>0.78</v>
      </c>
      <c r="AA286" s="25">
        <v>0</v>
      </c>
      <c r="AB286" s="25">
        <v>1</v>
      </c>
      <c r="AC286" s="25">
        <v>0.2</v>
      </c>
      <c r="AD286" s="25">
        <v>0.28000000000000003</v>
      </c>
      <c r="AE286" s="25">
        <v>0.04</v>
      </c>
      <c r="AF286" s="25">
        <v>0.02</v>
      </c>
      <c r="AG286" s="25">
        <v>0.14000000000000001</v>
      </c>
      <c r="AH286" s="25">
        <v>0.4</v>
      </c>
      <c r="AI286" s="25">
        <v>0</v>
      </c>
      <c r="AJ286" s="26">
        <v>0</v>
      </c>
      <c r="AK286" s="26">
        <v>64.400000000000006</v>
      </c>
      <c r="AL286" s="26">
        <v>49.6</v>
      </c>
      <c r="AM286" s="26">
        <v>85.4</v>
      </c>
      <c r="AN286" s="26">
        <v>44.6</v>
      </c>
      <c r="AO286" s="26">
        <v>18.600000000000001</v>
      </c>
      <c r="AP286" s="26">
        <v>39.6</v>
      </c>
      <c r="AQ286" s="26">
        <v>16</v>
      </c>
      <c r="AR286" s="26">
        <v>74.2</v>
      </c>
      <c r="AS286" s="26">
        <v>59.4</v>
      </c>
      <c r="AT286" s="26">
        <v>58.2</v>
      </c>
      <c r="AU286" s="26">
        <v>92.8</v>
      </c>
      <c r="AV286" s="26">
        <v>24.8</v>
      </c>
      <c r="AW286" s="26">
        <v>62</v>
      </c>
      <c r="AX286" s="26">
        <v>311.8</v>
      </c>
      <c r="AY286" s="26">
        <v>0</v>
      </c>
      <c r="AZ286" s="26">
        <v>105.2</v>
      </c>
      <c r="BA286" s="26">
        <v>58.2</v>
      </c>
      <c r="BB286" s="26">
        <v>36</v>
      </c>
      <c r="BC286" s="26">
        <v>26</v>
      </c>
      <c r="BD286" s="26">
        <v>0</v>
      </c>
      <c r="BE286" s="26">
        <v>0</v>
      </c>
      <c r="BF286" s="26">
        <v>0</v>
      </c>
      <c r="BG286" s="26">
        <v>0</v>
      </c>
      <c r="BH286" s="26">
        <v>0</v>
      </c>
      <c r="BI286" s="26">
        <v>0</v>
      </c>
      <c r="BJ286" s="26">
        <v>0</v>
      </c>
      <c r="BK286" s="26">
        <v>0.03</v>
      </c>
      <c r="BL286" s="26">
        <v>0</v>
      </c>
      <c r="BM286" s="26">
        <v>0</v>
      </c>
      <c r="BN286" s="26">
        <v>0</v>
      </c>
      <c r="BO286" s="26">
        <v>0</v>
      </c>
      <c r="BP286" s="26">
        <v>0</v>
      </c>
      <c r="BQ286" s="26">
        <v>0</v>
      </c>
      <c r="BR286" s="26">
        <v>0</v>
      </c>
      <c r="BS286" s="26">
        <v>0.02</v>
      </c>
      <c r="BT286" s="26">
        <v>0</v>
      </c>
      <c r="BU286" s="26">
        <v>0</v>
      </c>
      <c r="BV286" s="26">
        <v>0.1</v>
      </c>
      <c r="BW286" s="26">
        <v>0.02</v>
      </c>
      <c r="BX286" s="26">
        <v>0</v>
      </c>
      <c r="BY286" s="26">
        <v>0</v>
      </c>
      <c r="BZ286" s="26">
        <v>0</v>
      </c>
      <c r="CA286" s="26">
        <v>0</v>
      </c>
      <c r="CB286" s="26">
        <v>9.4</v>
      </c>
      <c r="CC286" s="27"/>
      <c r="CD286" s="27"/>
      <c r="CE286" s="26">
        <v>0.17</v>
      </c>
      <c r="CG286" s="26">
        <v>1</v>
      </c>
      <c r="CH286" s="26">
        <v>1</v>
      </c>
      <c r="CI286" s="26">
        <v>1</v>
      </c>
      <c r="CJ286" s="26">
        <v>190</v>
      </c>
      <c r="CK286" s="26">
        <v>73.2</v>
      </c>
      <c r="CL286" s="26">
        <v>131.6</v>
      </c>
      <c r="CM286" s="26">
        <v>1.9</v>
      </c>
      <c r="CN286" s="26">
        <v>1.58</v>
      </c>
      <c r="CO286" s="26">
        <v>1.74</v>
      </c>
      <c r="CP286" s="26">
        <v>0</v>
      </c>
      <c r="CQ286" s="26">
        <v>0</v>
      </c>
    </row>
    <row r="287" spans="1:95" s="26" customFormat="1" x14ac:dyDescent="0.25">
      <c r="A287" s="23" t="str">
        <f>"3/10"</f>
        <v>3/10</v>
      </c>
      <c r="B287" s="24" t="s">
        <v>124</v>
      </c>
      <c r="C287" s="42" t="s">
        <v>175</v>
      </c>
      <c r="D287" s="25">
        <v>0.14000000000000001</v>
      </c>
      <c r="E287" s="25">
        <v>0</v>
      </c>
      <c r="F287" s="25">
        <v>0.14000000000000001</v>
      </c>
      <c r="G287" s="25">
        <v>0.14000000000000001</v>
      </c>
      <c r="H287" s="25">
        <v>21.67</v>
      </c>
      <c r="I287" s="51">
        <v>84.015215999999995</v>
      </c>
      <c r="J287" s="25">
        <v>0.04</v>
      </c>
      <c r="K287" s="25">
        <v>0</v>
      </c>
      <c r="L287" s="25">
        <v>0</v>
      </c>
      <c r="M287" s="25">
        <v>0</v>
      </c>
      <c r="N287" s="25">
        <v>20.78</v>
      </c>
      <c r="O287" s="25">
        <v>0.27</v>
      </c>
      <c r="P287" s="25">
        <v>0.62</v>
      </c>
      <c r="Q287" s="25">
        <v>0</v>
      </c>
      <c r="R287" s="25">
        <v>0</v>
      </c>
      <c r="S287" s="25">
        <v>0.28999999999999998</v>
      </c>
      <c r="T287" s="25">
        <v>0.2</v>
      </c>
      <c r="U287" s="25">
        <v>9.44</v>
      </c>
      <c r="V287" s="25">
        <v>99.61</v>
      </c>
      <c r="W287" s="25">
        <v>6.11</v>
      </c>
      <c r="X287" s="25">
        <v>3.08</v>
      </c>
      <c r="Y287" s="25">
        <v>3.68</v>
      </c>
      <c r="Z287" s="25">
        <v>0.82</v>
      </c>
      <c r="AA287" s="25">
        <v>0</v>
      </c>
      <c r="AB287" s="25">
        <v>9.7200000000000006</v>
      </c>
      <c r="AC287" s="25">
        <v>1.8</v>
      </c>
      <c r="AD287" s="25">
        <v>7.0000000000000007E-2</v>
      </c>
      <c r="AE287" s="25">
        <v>0.01</v>
      </c>
      <c r="AF287" s="25">
        <v>0.01</v>
      </c>
      <c r="AG287" s="25">
        <v>0.09</v>
      </c>
      <c r="AH287" s="25">
        <v>0.14000000000000001</v>
      </c>
      <c r="AI287" s="25">
        <v>1.44</v>
      </c>
      <c r="AJ287" s="26">
        <v>0</v>
      </c>
      <c r="AK287" s="26">
        <v>4.2300000000000004</v>
      </c>
      <c r="AL287" s="26">
        <v>4.59</v>
      </c>
      <c r="AM287" s="26">
        <v>6.7</v>
      </c>
      <c r="AN287" s="26">
        <v>6.35</v>
      </c>
      <c r="AO287" s="26">
        <v>1.06</v>
      </c>
      <c r="AP287" s="26">
        <v>3.88</v>
      </c>
      <c r="AQ287" s="26">
        <v>1.06</v>
      </c>
      <c r="AR287" s="26">
        <v>3.18</v>
      </c>
      <c r="AS287" s="26">
        <v>6</v>
      </c>
      <c r="AT287" s="26">
        <v>3.53</v>
      </c>
      <c r="AU287" s="26">
        <v>27.52</v>
      </c>
      <c r="AV287" s="26">
        <v>2.4700000000000002</v>
      </c>
      <c r="AW287" s="26">
        <v>4.9400000000000004</v>
      </c>
      <c r="AX287" s="26">
        <v>14.82</v>
      </c>
      <c r="AY287" s="26">
        <v>0</v>
      </c>
      <c r="AZ287" s="26">
        <v>4.59</v>
      </c>
      <c r="BA287" s="26">
        <v>5.64</v>
      </c>
      <c r="BB287" s="26">
        <v>2.12</v>
      </c>
      <c r="BC287" s="26">
        <v>1.76</v>
      </c>
      <c r="BD287" s="26">
        <v>0</v>
      </c>
      <c r="BE287" s="26">
        <v>0</v>
      </c>
      <c r="BF287" s="26">
        <v>0</v>
      </c>
      <c r="BG287" s="26">
        <v>0</v>
      </c>
      <c r="BH287" s="26">
        <v>0</v>
      </c>
      <c r="BI287" s="26">
        <v>0</v>
      </c>
      <c r="BJ287" s="26">
        <v>0</v>
      </c>
      <c r="BK287" s="26">
        <v>0</v>
      </c>
      <c r="BL287" s="26">
        <v>0</v>
      </c>
      <c r="BM287" s="26">
        <v>0</v>
      </c>
      <c r="BN287" s="26">
        <v>0</v>
      </c>
      <c r="BO287" s="26">
        <v>0</v>
      </c>
      <c r="BP287" s="26">
        <v>0</v>
      </c>
      <c r="BQ287" s="26">
        <v>0</v>
      </c>
      <c r="BR287" s="26">
        <v>0</v>
      </c>
      <c r="BS287" s="26">
        <v>0</v>
      </c>
      <c r="BT287" s="26">
        <v>0</v>
      </c>
      <c r="BU287" s="26">
        <v>0</v>
      </c>
      <c r="BV287" s="26">
        <v>0</v>
      </c>
      <c r="BW287" s="26">
        <v>0</v>
      </c>
      <c r="BX287" s="26">
        <v>0</v>
      </c>
      <c r="BY287" s="26">
        <v>0</v>
      </c>
      <c r="BZ287" s="26">
        <v>0</v>
      </c>
      <c r="CA287" s="26">
        <v>0</v>
      </c>
      <c r="CB287" s="26">
        <v>220.09</v>
      </c>
      <c r="CC287" s="27"/>
      <c r="CD287" s="27"/>
      <c r="CE287" s="26">
        <v>1.62</v>
      </c>
      <c r="CG287" s="26">
        <v>3.75</v>
      </c>
      <c r="CH287" s="26">
        <v>3.75</v>
      </c>
      <c r="CI287" s="26">
        <v>3.75</v>
      </c>
      <c r="CJ287" s="26">
        <v>360</v>
      </c>
      <c r="CK287" s="26">
        <v>174.15</v>
      </c>
      <c r="CL287" s="26">
        <v>267.08</v>
      </c>
      <c r="CM287" s="26">
        <v>34.340000000000003</v>
      </c>
      <c r="CN287" s="26">
        <v>20.16</v>
      </c>
      <c r="CO287" s="26">
        <v>27.25</v>
      </c>
      <c r="CP287" s="26">
        <v>18</v>
      </c>
      <c r="CQ287" s="26">
        <v>0</v>
      </c>
    </row>
    <row r="288" spans="1:95" s="58" customFormat="1" ht="31.5" x14ac:dyDescent="0.25">
      <c r="A288" s="60" t="str">
        <f>"32/1"</f>
        <v>32/1</v>
      </c>
      <c r="B288" s="56" t="s">
        <v>189</v>
      </c>
      <c r="C288" s="57">
        <v>50</v>
      </c>
      <c r="D288" s="57">
        <v>0.69</v>
      </c>
      <c r="E288" s="57">
        <v>0</v>
      </c>
      <c r="F288" s="57">
        <v>2.98</v>
      </c>
      <c r="G288" s="57">
        <v>2.98</v>
      </c>
      <c r="H288" s="57">
        <v>4.51</v>
      </c>
      <c r="I288" s="57">
        <v>44.932072920000003</v>
      </c>
      <c r="J288" s="57">
        <v>0.38</v>
      </c>
      <c r="K288" s="57">
        <v>1.95</v>
      </c>
      <c r="L288" s="57">
        <v>0</v>
      </c>
      <c r="M288" s="57">
        <v>0</v>
      </c>
      <c r="N288" s="57">
        <v>3.37</v>
      </c>
      <c r="O288" s="57">
        <v>0.04</v>
      </c>
      <c r="P288" s="57">
        <v>1.0900000000000001</v>
      </c>
      <c r="Q288" s="57">
        <v>0</v>
      </c>
      <c r="R288" s="57">
        <v>0</v>
      </c>
      <c r="S288" s="57">
        <v>0.05</v>
      </c>
      <c r="T288" s="57">
        <v>0.73</v>
      </c>
      <c r="U288" s="57">
        <v>111.56</v>
      </c>
      <c r="V288" s="57">
        <v>111.68</v>
      </c>
      <c r="W288" s="57">
        <v>17.04</v>
      </c>
      <c r="X288" s="57">
        <v>9.65</v>
      </c>
      <c r="Y288" s="57">
        <v>19</v>
      </c>
      <c r="Z288" s="57">
        <v>0.62</v>
      </c>
      <c r="AA288" s="57">
        <v>0</v>
      </c>
      <c r="AB288" s="57">
        <v>4.12</v>
      </c>
      <c r="AC288" s="57">
        <v>0.99</v>
      </c>
      <c r="AD288" s="57">
        <v>1.37</v>
      </c>
      <c r="AE288" s="57">
        <v>0.01</v>
      </c>
      <c r="AF288" s="57">
        <v>0.02</v>
      </c>
      <c r="AG288" s="57">
        <v>7.0000000000000007E-2</v>
      </c>
      <c r="AH288" s="57">
        <v>0.2</v>
      </c>
      <c r="AI288" s="57">
        <v>0.97</v>
      </c>
      <c r="AJ288" s="58">
        <v>0</v>
      </c>
      <c r="AK288" s="58">
        <v>24.4</v>
      </c>
      <c r="AL288" s="58">
        <v>27.62</v>
      </c>
      <c r="AM288" s="58">
        <v>30.85</v>
      </c>
      <c r="AN288" s="58">
        <v>42.35</v>
      </c>
      <c r="AO288" s="58">
        <v>9.2100000000000009</v>
      </c>
      <c r="AP288" s="58">
        <v>24.4</v>
      </c>
      <c r="AQ288" s="58">
        <v>5.98</v>
      </c>
      <c r="AR288" s="58">
        <v>20.72</v>
      </c>
      <c r="AS288" s="58">
        <v>18.420000000000002</v>
      </c>
      <c r="AT288" s="58">
        <v>33.61</v>
      </c>
      <c r="AU288" s="58">
        <v>151</v>
      </c>
      <c r="AV288" s="58">
        <v>6.45</v>
      </c>
      <c r="AW288" s="58">
        <v>17.489999999999998</v>
      </c>
      <c r="AX288" s="58">
        <v>126.14</v>
      </c>
      <c r="AY288" s="58">
        <v>0</v>
      </c>
      <c r="AZ288" s="58">
        <v>21.64</v>
      </c>
      <c r="BA288" s="58">
        <v>29</v>
      </c>
      <c r="BB288" s="58">
        <v>23.02</v>
      </c>
      <c r="BC288" s="58">
        <v>6.91</v>
      </c>
      <c r="BD288" s="58">
        <v>0</v>
      </c>
      <c r="BE288" s="58">
        <v>0</v>
      </c>
      <c r="BF288" s="58">
        <v>0</v>
      </c>
      <c r="BG288" s="58">
        <v>0</v>
      </c>
      <c r="BH288" s="58">
        <v>0</v>
      </c>
      <c r="BI288" s="58">
        <v>0</v>
      </c>
      <c r="BJ288" s="58">
        <v>0</v>
      </c>
      <c r="BK288" s="58">
        <v>0.18</v>
      </c>
      <c r="BL288" s="58">
        <v>0</v>
      </c>
      <c r="BM288" s="58">
        <v>0.12</v>
      </c>
      <c r="BN288" s="58">
        <v>0.01</v>
      </c>
      <c r="BO288" s="58">
        <v>0.02</v>
      </c>
      <c r="BP288" s="58">
        <v>0</v>
      </c>
      <c r="BQ288" s="58">
        <v>0</v>
      </c>
      <c r="BR288" s="58">
        <v>0</v>
      </c>
      <c r="BS288" s="58">
        <v>0.7</v>
      </c>
      <c r="BT288" s="58">
        <v>0</v>
      </c>
      <c r="BU288" s="58">
        <v>0</v>
      </c>
      <c r="BV288" s="58">
        <v>1.73</v>
      </c>
      <c r="BW288" s="58">
        <v>0</v>
      </c>
      <c r="BX288" s="58">
        <v>0</v>
      </c>
      <c r="BY288" s="58">
        <v>0</v>
      </c>
      <c r="BZ288" s="58">
        <v>0</v>
      </c>
      <c r="CA288" s="58">
        <v>0</v>
      </c>
      <c r="CB288" s="58">
        <v>42.53</v>
      </c>
      <c r="CC288" s="59"/>
      <c r="CD288" s="59"/>
      <c r="CE288" s="58">
        <v>0.69</v>
      </c>
      <c r="CG288" s="58">
        <v>13.58</v>
      </c>
      <c r="CH288" s="58">
        <v>8.49</v>
      </c>
      <c r="CI288" s="58">
        <v>11.04</v>
      </c>
      <c r="CJ288" s="58">
        <v>427.16</v>
      </c>
      <c r="CK288" s="58">
        <v>102.19</v>
      </c>
      <c r="CL288" s="58">
        <v>264.68</v>
      </c>
      <c r="CM288" s="58">
        <v>2.0499999999999998</v>
      </c>
      <c r="CN288" s="58">
        <v>1.3</v>
      </c>
      <c r="CO288" s="58">
        <v>1.67</v>
      </c>
      <c r="CP288" s="58">
        <v>0</v>
      </c>
      <c r="CQ288" s="58">
        <v>0.25</v>
      </c>
    </row>
    <row r="289" spans="1:95" s="26" customFormat="1" ht="31.5" x14ac:dyDescent="0.25">
      <c r="A289" s="23" t="str">
        <f>"16/2"</f>
        <v>16/2</v>
      </c>
      <c r="B289" s="24" t="s">
        <v>132</v>
      </c>
      <c r="C289" s="42" t="str">
        <f>"180"</f>
        <v>180</v>
      </c>
      <c r="D289" s="25">
        <v>3.79</v>
      </c>
      <c r="E289" s="25">
        <v>5.74</v>
      </c>
      <c r="F289" s="25">
        <v>2.21</v>
      </c>
      <c r="G289" s="25">
        <v>2.21</v>
      </c>
      <c r="H289" s="25">
        <v>15.83</v>
      </c>
      <c r="I289" s="51">
        <v>94.580351999999976</v>
      </c>
      <c r="J289" s="25">
        <v>0.28999999999999998</v>
      </c>
      <c r="K289" s="25">
        <v>1.17</v>
      </c>
      <c r="L289" s="25">
        <v>0</v>
      </c>
      <c r="M289" s="25">
        <v>0</v>
      </c>
      <c r="N289" s="25">
        <v>2.15</v>
      </c>
      <c r="O289" s="25">
        <v>11.29</v>
      </c>
      <c r="P289" s="25">
        <v>2.38</v>
      </c>
      <c r="Q289" s="25">
        <v>0</v>
      </c>
      <c r="R289" s="25">
        <v>0</v>
      </c>
      <c r="S289" s="25">
        <v>0.11</v>
      </c>
      <c r="T289" s="25">
        <v>1.3</v>
      </c>
      <c r="U289" s="25">
        <v>146.22999999999999</v>
      </c>
      <c r="V289" s="25">
        <v>353.65</v>
      </c>
      <c r="W289" s="25">
        <v>24.89</v>
      </c>
      <c r="X289" s="25">
        <v>26.14</v>
      </c>
      <c r="Y289" s="25">
        <v>71.33</v>
      </c>
      <c r="Z289" s="25">
        <v>1.38</v>
      </c>
      <c r="AA289" s="25">
        <v>0</v>
      </c>
      <c r="AB289" s="25">
        <v>785.38</v>
      </c>
      <c r="AC289" s="25">
        <v>145.37</v>
      </c>
      <c r="AD289" s="25">
        <v>0.97</v>
      </c>
      <c r="AE289" s="25">
        <v>0.14000000000000001</v>
      </c>
      <c r="AF289" s="25">
        <v>0.05</v>
      </c>
      <c r="AG289" s="25">
        <v>0.74</v>
      </c>
      <c r="AH289" s="25">
        <v>1.7</v>
      </c>
      <c r="AI289" s="25">
        <v>3.31</v>
      </c>
      <c r="AJ289" s="26">
        <v>0</v>
      </c>
      <c r="AK289" s="26">
        <v>154.38999999999999</v>
      </c>
      <c r="AL289" s="26">
        <v>170.41</v>
      </c>
      <c r="AM289" s="26">
        <v>253.6</v>
      </c>
      <c r="AN289" s="26">
        <v>242.59</v>
      </c>
      <c r="AO289" s="26">
        <v>33.090000000000003</v>
      </c>
      <c r="AP289" s="26">
        <v>134.91</v>
      </c>
      <c r="AQ289" s="26">
        <v>44.31</v>
      </c>
      <c r="AR289" s="26">
        <v>159.19</v>
      </c>
      <c r="AS289" s="26">
        <v>152.27000000000001</v>
      </c>
      <c r="AT289" s="26">
        <v>287.39999999999998</v>
      </c>
      <c r="AU289" s="26">
        <v>348.5</v>
      </c>
      <c r="AV289" s="26">
        <v>70.86</v>
      </c>
      <c r="AW289" s="26">
        <v>150.58000000000001</v>
      </c>
      <c r="AX289" s="26">
        <v>541.98</v>
      </c>
      <c r="AY289" s="26">
        <v>0</v>
      </c>
      <c r="AZ289" s="26">
        <v>105.84</v>
      </c>
      <c r="BA289" s="26">
        <v>129.97</v>
      </c>
      <c r="BB289" s="26">
        <v>109.23</v>
      </c>
      <c r="BC289" s="26">
        <v>40.71</v>
      </c>
      <c r="BD289" s="26">
        <v>0</v>
      </c>
      <c r="BE289" s="26">
        <v>0</v>
      </c>
      <c r="BF289" s="26">
        <v>0</v>
      </c>
      <c r="BG289" s="26">
        <v>0</v>
      </c>
      <c r="BH289" s="26">
        <v>0</v>
      </c>
      <c r="BI289" s="26">
        <v>0</v>
      </c>
      <c r="BJ289" s="26">
        <v>0</v>
      </c>
      <c r="BK289" s="26">
        <v>0.16</v>
      </c>
      <c r="BL289" s="26">
        <v>0</v>
      </c>
      <c r="BM289" s="26">
        <v>0.08</v>
      </c>
      <c r="BN289" s="26">
        <v>0.01</v>
      </c>
      <c r="BO289" s="26">
        <v>0.01</v>
      </c>
      <c r="BP289" s="26">
        <v>0</v>
      </c>
      <c r="BQ289" s="26">
        <v>0</v>
      </c>
      <c r="BR289" s="26">
        <v>0</v>
      </c>
      <c r="BS289" s="26">
        <v>0.53</v>
      </c>
      <c r="BT289" s="26">
        <v>0</v>
      </c>
      <c r="BU289" s="26">
        <v>0</v>
      </c>
      <c r="BV289" s="26">
        <v>1.2</v>
      </c>
      <c r="BW289" s="26">
        <v>0.02</v>
      </c>
      <c r="BX289" s="26">
        <v>0</v>
      </c>
      <c r="BY289" s="26">
        <v>0</v>
      </c>
      <c r="BZ289" s="26">
        <v>0</v>
      </c>
      <c r="CA289" s="26">
        <v>0</v>
      </c>
      <c r="CB289" s="26">
        <v>165.24</v>
      </c>
      <c r="CC289" s="27"/>
      <c r="CD289" s="27"/>
      <c r="CE289" s="26">
        <v>130.9</v>
      </c>
      <c r="CG289" s="26">
        <v>16.63</v>
      </c>
      <c r="CH289" s="26">
        <v>10.63</v>
      </c>
      <c r="CI289" s="26">
        <v>13.63</v>
      </c>
      <c r="CJ289" s="26">
        <v>848.2</v>
      </c>
      <c r="CK289" s="26">
        <v>432.64</v>
      </c>
      <c r="CL289" s="26">
        <v>640.41999999999996</v>
      </c>
      <c r="CM289" s="26">
        <v>30.13</v>
      </c>
      <c r="CN289" s="26">
        <v>15.86</v>
      </c>
      <c r="CO289" s="26">
        <v>23</v>
      </c>
      <c r="CP289" s="26">
        <v>0</v>
      </c>
      <c r="CQ289" s="26">
        <v>0.36</v>
      </c>
    </row>
    <row r="290" spans="1:95" s="26" customFormat="1" x14ac:dyDescent="0.25">
      <c r="A290" s="55" t="s">
        <v>185</v>
      </c>
      <c r="B290" s="56" t="s">
        <v>186</v>
      </c>
      <c r="C290" s="57">
        <v>150</v>
      </c>
      <c r="D290" s="57">
        <v>4.57</v>
      </c>
      <c r="E290" s="57">
        <v>0.03</v>
      </c>
      <c r="F290" s="57">
        <v>3.85</v>
      </c>
      <c r="G290" s="57">
        <v>1.19</v>
      </c>
      <c r="H290" s="57">
        <v>23.84</v>
      </c>
      <c r="I290" s="57">
        <v>142.23301049999998</v>
      </c>
      <c r="J290" s="57">
        <v>1.99</v>
      </c>
      <c r="K290" s="57">
        <v>0.08</v>
      </c>
      <c r="L290" s="57">
        <v>0</v>
      </c>
      <c r="M290" s="57">
        <v>0</v>
      </c>
      <c r="N290" s="57">
        <v>0.55000000000000004</v>
      </c>
      <c r="O290" s="57">
        <v>19.34</v>
      </c>
      <c r="P290" s="57">
        <v>3.95</v>
      </c>
      <c r="Q290" s="57">
        <v>0</v>
      </c>
      <c r="R290" s="57">
        <v>0</v>
      </c>
      <c r="S290" s="57">
        <v>0</v>
      </c>
      <c r="T290" s="57">
        <v>1.05</v>
      </c>
      <c r="U290" s="57">
        <v>145.36000000000001</v>
      </c>
      <c r="V290" s="57">
        <v>139.4</v>
      </c>
      <c r="W290" s="57">
        <v>9.34</v>
      </c>
      <c r="X290" s="57">
        <v>69.900000000000006</v>
      </c>
      <c r="Y290" s="57">
        <v>103.16</v>
      </c>
      <c r="Z290" s="57">
        <v>2.41</v>
      </c>
      <c r="AA290" s="57">
        <v>15</v>
      </c>
      <c r="AB290" s="57">
        <v>13.43</v>
      </c>
      <c r="AC290" s="57">
        <v>17.61</v>
      </c>
      <c r="AD290" s="57">
        <v>0.33</v>
      </c>
      <c r="AE290" s="57">
        <v>0.13</v>
      </c>
      <c r="AF290" s="57">
        <v>7.0000000000000007E-2</v>
      </c>
      <c r="AG290" s="57">
        <v>1.32</v>
      </c>
      <c r="AH290" s="57">
        <v>2.65</v>
      </c>
      <c r="AI290" s="57">
        <v>0</v>
      </c>
      <c r="AJ290" s="58">
        <v>0</v>
      </c>
      <c r="AK290" s="58">
        <v>214.03</v>
      </c>
      <c r="AL290" s="58">
        <v>167.18</v>
      </c>
      <c r="AM290" s="58">
        <v>271.10000000000002</v>
      </c>
      <c r="AN290" s="58">
        <v>192.53</v>
      </c>
      <c r="AO290" s="58">
        <v>115.87</v>
      </c>
      <c r="AP290" s="58">
        <v>145.79</v>
      </c>
      <c r="AQ290" s="58">
        <v>66.41</v>
      </c>
      <c r="AR290" s="58">
        <v>214.75</v>
      </c>
      <c r="AS290" s="58">
        <v>210.21</v>
      </c>
      <c r="AT290" s="58">
        <v>404.32</v>
      </c>
      <c r="AU290" s="58">
        <v>398.98</v>
      </c>
      <c r="AV290" s="58">
        <v>109.33</v>
      </c>
      <c r="AW290" s="58">
        <v>260.19</v>
      </c>
      <c r="AX290" s="58">
        <v>819.16</v>
      </c>
      <c r="AY290" s="58">
        <v>0</v>
      </c>
      <c r="AZ290" s="58">
        <v>181.84</v>
      </c>
      <c r="BA290" s="58">
        <v>220.24</v>
      </c>
      <c r="BB290" s="58">
        <v>156.41</v>
      </c>
      <c r="BC290" s="58">
        <v>119.22</v>
      </c>
      <c r="BD290" s="58">
        <v>0.1</v>
      </c>
      <c r="BE290" s="58">
        <v>0.05</v>
      </c>
      <c r="BF290" s="58">
        <v>0.02</v>
      </c>
      <c r="BG290" s="58">
        <v>0.06</v>
      </c>
      <c r="BH290" s="58">
        <v>0.06</v>
      </c>
      <c r="BI290" s="58">
        <v>0.3</v>
      </c>
      <c r="BJ290" s="58">
        <v>0</v>
      </c>
      <c r="BK290" s="58">
        <v>1</v>
      </c>
      <c r="BL290" s="58">
        <v>0</v>
      </c>
      <c r="BM290" s="58">
        <v>0.27</v>
      </c>
      <c r="BN290" s="58">
        <v>0</v>
      </c>
      <c r="BO290" s="58">
        <v>0</v>
      </c>
      <c r="BP290" s="58">
        <v>0</v>
      </c>
      <c r="BQ290" s="58">
        <v>0.06</v>
      </c>
      <c r="BR290" s="58">
        <v>0.09</v>
      </c>
      <c r="BS290" s="58">
        <v>1.05</v>
      </c>
      <c r="BT290" s="58">
        <v>0.01</v>
      </c>
      <c r="BU290" s="58">
        <v>0</v>
      </c>
      <c r="BV290" s="58">
        <v>0.41</v>
      </c>
      <c r="BW290" s="58">
        <v>0.04</v>
      </c>
      <c r="BX290" s="58">
        <v>0</v>
      </c>
      <c r="BY290" s="58">
        <v>0</v>
      </c>
      <c r="BZ290" s="58">
        <v>0</v>
      </c>
      <c r="CA290" s="58">
        <v>0</v>
      </c>
      <c r="CB290" s="58">
        <v>126.08</v>
      </c>
      <c r="CC290" s="59"/>
      <c r="CD290" s="59"/>
      <c r="CE290" s="58">
        <v>17.239999999999998</v>
      </c>
      <c r="CF290" s="58"/>
      <c r="CG290" s="58">
        <v>18.760000000000002</v>
      </c>
      <c r="CH290" s="58">
        <v>11.15</v>
      </c>
      <c r="CI290" s="58">
        <v>14.96</v>
      </c>
      <c r="CJ290" s="58">
        <v>1575.42</v>
      </c>
      <c r="CK290" s="58">
        <v>764.22</v>
      </c>
      <c r="CL290" s="58">
        <v>1169.82</v>
      </c>
      <c r="CM290" s="58">
        <v>35.770000000000003</v>
      </c>
      <c r="CN290" s="58">
        <v>22.6</v>
      </c>
      <c r="CO290" s="58">
        <v>29.18</v>
      </c>
      <c r="CP290" s="58">
        <v>0</v>
      </c>
      <c r="CQ290" s="58">
        <v>0.38</v>
      </c>
    </row>
    <row r="291" spans="1:95" s="13" customFormat="1" x14ac:dyDescent="0.25">
      <c r="A291" s="19" t="str">
        <f>"7"</f>
        <v>7</v>
      </c>
      <c r="B291" s="20" t="s">
        <v>191</v>
      </c>
      <c r="C291" s="43" t="str">
        <f>"70"</f>
        <v>70</v>
      </c>
      <c r="D291" s="21">
        <v>10.58</v>
      </c>
      <c r="E291" s="21">
        <v>8.9600000000000009</v>
      </c>
      <c r="F291" s="21">
        <v>9.9700000000000006</v>
      </c>
      <c r="G291" s="21">
        <v>2.82</v>
      </c>
      <c r="H291" s="21">
        <v>9.18</v>
      </c>
      <c r="I291" s="52">
        <v>168.47088299999996</v>
      </c>
      <c r="J291" s="21">
        <v>2.74</v>
      </c>
      <c r="K291" s="21">
        <v>2.2799999999999998</v>
      </c>
      <c r="L291" s="21">
        <v>0</v>
      </c>
      <c r="M291" s="21">
        <v>0</v>
      </c>
      <c r="N291" s="21">
        <v>0.35</v>
      </c>
      <c r="O291" s="21">
        <v>8.18</v>
      </c>
      <c r="P291" s="21">
        <v>0.65</v>
      </c>
      <c r="Q291" s="21">
        <v>0</v>
      </c>
      <c r="R291" s="21">
        <v>0</v>
      </c>
      <c r="S291" s="21">
        <v>0.09</v>
      </c>
      <c r="T291" s="21">
        <v>1.18</v>
      </c>
      <c r="U291" s="21">
        <v>178.35</v>
      </c>
      <c r="V291" s="21">
        <v>105.08</v>
      </c>
      <c r="W291" s="21">
        <v>11.64</v>
      </c>
      <c r="X291" s="21">
        <v>14.89</v>
      </c>
      <c r="Y291" s="21">
        <v>94.05</v>
      </c>
      <c r="Z291" s="21">
        <v>1.33</v>
      </c>
      <c r="AA291" s="21">
        <v>29.01</v>
      </c>
      <c r="AB291" s="21">
        <v>5.53</v>
      </c>
      <c r="AC291" s="21">
        <v>37.369999999999997</v>
      </c>
      <c r="AD291" s="21">
        <v>2.04</v>
      </c>
      <c r="AE291" s="21">
        <v>0.05</v>
      </c>
      <c r="AF291" s="21">
        <v>0.08</v>
      </c>
      <c r="AG291" s="21">
        <v>3.94</v>
      </c>
      <c r="AH291" s="21">
        <v>7.04</v>
      </c>
      <c r="AI291" s="21">
        <v>0.19</v>
      </c>
      <c r="AJ291" s="13">
        <v>0</v>
      </c>
      <c r="AK291" s="13">
        <v>470.62</v>
      </c>
      <c r="AL291" s="13">
        <v>381.67</v>
      </c>
      <c r="AM291" s="13">
        <v>757.09</v>
      </c>
      <c r="AN291" s="13">
        <v>798.65</v>
      </c>
      <c r="AO291" s="13">
        <v>244.02</v>
      </c>
      <c r="AP291" s="13">
        <v>445.22</v>
      </c>
      <c r="AQ291" s="13">
        <v>153.44</v>
      </c>
      <c r="AR291" s="13">
        <v>410.38</v>
      </c>
      <c r="AS291" s="13">
        <v>595.33000000000004</v>
      </c>
      <c r="AT291" s="13">
        <v>641.13</v>
      </c>
      <c r="AU291" s="13">
        <v>834.22</v>
      </c>
      <c r="AV291" s="13">
        <v>255.76</v>
      </c>
      <c r="AW291" s="13">
        <v>705.51</v>
      </c>
      <c r="AX291" s="13">
        <v>1515.68</v>
      </c>
      <c r="AY291" s="13">
        <v>74.31</v>
      </c>
      <c r="AZ291" s="13">
        <v>511.58</v>
      </c>
      <c r="BA291" s="13">
        <v>457.51</v>
      </c>
      <c r="BB291" s="13">
        <v>338.52</v>
      </c>
      <c r="BC291" s="13">
        <v>128.53</v>
      </c>
      <c r="BD291" s="13">
        <v>0</v>
      </c>
      <c r="BE291" s="13">
        <v>0</v>
      </c>
      <c r="BF291" s="13">
        <v>0</v>
      </c>
      <c r="BG291" s="13">
        <v>0</v>
      </c>
      <c r="BH291" s="13">
        <v>0</v>
      </c>
      <c r="BI291" s="13">
        <v>0</v>
      </c>
      <c r="BJ291" s="13">
        <v>0</v>
      </c>
      <c r="BK291" s="13">
        <v>0.17</v>
      </c>
      <c r="BL291" s="13">
        <v>0</v>
      </c>
      <c r="BM291" s="13">
        <v>0.11</v>
      </c>
      <c r="BN291" s="13">
        <v>0.01</v>
      </c>
      <c r="BO291" s="13">
        <v>0.02</v>
      </c>
      <c r="BP291" s="13">
        <v>0</v>
      </c>
      <c r="BQ291" s="13">
        <v>0</v>
      </c>
      <c r="BR291" s="13">
        <v>0</v>
      </c>
      <c r="BS291" s="13">
        <v>0.63</v>
      </c>
      <c r="BT291" s="13">
        <v>0</v>
      </c>
      <c r="BU291" s="13">
        <v>0</v>
      </c>
      <c r="BV291" s="13">
        <v>1.58</v>
      </c>
      <c r="BW291" s="13">
        <v>0</v>
      </c>
      <c r="BX291" s="13">
        <v>0</v>
      </c>
      <c r="BY291" s="13">
        <v>0</v>
      </c>
      <c r="BZ291" s="13">
        <v>0</v>
      </c>
      <c r="CA291" s="13">
        <v>0</v>
      </c>
      <c r="CB291" s="13">
        <v>54.38</v>
      </c>
      <c r="CC291" s="22"/>
      <c r="CD291" s="22"/>
      <c r="CE291" s="13">
        <v>29.93</v>
      </c>
      <c r="CG291" s="13">
        <v>12.66</v>
      </c>
      <c r="CH291" s="13">
        <v>6</v>
      </c>
      <c r="CI291" s="13">
        <v>9.33</v>
      </c>
      <c r="CJ291" s="13">
        <v>1351.63</v>
      </c>
      <c r="CK291" s="13">
        <v>825.29</v>
      </c>
      <c r="CL291" s="13">
        <v>1088.46</v>
      </c>
      <c r="CM291" s="13">
        <v>8.9499999999999993</v>
      </c>
      <c r="CN291" s="13">
        <v>6.88</v>
      </c>
      <c r="CO291" s="13">
        <v>7.91</v>
      </c>
      <c r="CP291" s="13">
        <v>0</v>
      </c>
      <c r="CQ291" s="13">
        <v>0.35</v>
      </c>
    </row>
    <row r="292" spans="1:95" s="14" customFormat="1" x14ac:dyDescent="0.25">
      <c r="A292" s="28"/>
      <c r="B292" s="29" t="s">
        <v>156</v>
      </c>
      <c r="C292" s="44">
        <v>670</v>
      </c>
      <c r="D292" s="30">
        <f>SUM(D285:D291)</f>
        <v>22.41</v>
      </c>
      <c r="E292" s="30">
        <f t="shared" ref="E292:BP292" si="40">SUM(E285:E291)</f>
        <v>14.73</v>
      </c>
      <c r="F292" s="30">
        <f t="shared" si="40"/>
        <v>19.520000000000003</v>
      </c>
      <c r="G292" s="30">
        <f t="shared" si="40"/>
        <v>9.7100000000000009</v>
      </c>
      <c r="H292" s="30">
        <f t="shared" si="40"/>
        <v>92.75</v>
      </c>
      <c r="I292" s="53">
        <f t="shared" si="40"/>
        <v>617.68773441999986</v>
      </c>
      <c r="J292" s="30">
        <f t="shared" si="40"/>
        <v>5.48</v>
      </c>
      <c r="K292" s="30">
        <f t="shared" si="40"/>
        <v>5.48</v>
      </c>
      <c r="L292" s="30">
        <f t="shared" si="40"/>
        <v>0</v>
      </c>
      <c r="M292" s="30">
        <f t="shared" si="40"/>
        <v>0</v>
      </c>
      <c r="N292" s="30">
        <f t="shared" si="40"/>
        <v>27.660000000000004</v>
      </c>
      <c r="O292" s="30">
        <f t="shared" si="40"/>
        <v>54.68</v>
      </c>
      <c r="P292" s="30">
        <f t="shared" si="40"/>
        <v>10.39</v>
      </c>
      <c r="Q292" s="30">
        <f t="shared" si="40"/>
        <v>0</v>
      </c>
      <c r="R292" s="30">
        <f t="shared" si="40"/>
        <v>0</v>
      </c>
      <c r="S292" s="30">
        <f t="shared" si="40"/>
        <v>0.74</v>
      </c>
      <c r="T292" s="30">
        <f t="shared" si="40"/>
        <v>5.3199999999999994</v>
      </c>
      <c r="U292" s="30">
        <f t="shared" si="40"/>
        <v>712.94</v>
      </c>
      <c r="V292" s="30">
        <f t="shared" si="40"/>
        <v>858.42000000000007</v>
      </c>
      <c r="W292" s="30">
        <f t="shared" si="40"/>
        <v>76.02</v>
      </c>
      <c r="X292" s="30">
        <f t="shared" si="40"/>
        <v>133.06</v>
      </c>
      <c r="Y292" s="30">
        <f t="shared" si="40"/>
        <v>322.82</v>
      </c>
      <c r="Z292" s="30">
        <f t="shared" si="40"/>
        <v>7.34</v>
      </c>
      <c r="AA292" s="30">
        <f t="shared" si="40"/>
        <v>44.010000000000005</v>
      </c>
      <c r="AB292" s="30">
        <f t="shared" si="40"/>
        <v>819.18</v>
      </c>
      <c r="AC292" s="30">
        <f t="shared" si="40"/>
        <v>203.34000000000003</v>
      </c>
      <c r="AD292" s="30">
        <f t="shared" si="40"/>
        <v>5.0600000000000005</v>
      </c>
      <c r="AE292" s="30">
        <f t="shared" si="40"/>
        <v>0.38</v>
      </c>
      <c r="AF292" s="30">
        <f t="shared" si="40"/>
        <v>0.25</v>
      </c>
      <c r="AG292" s="30">
        <f t="shared" si="40"/>
        <v>6.3000000000000007</v>
      </c>
      <c r="AH292" s="30">
        <f t="shared" si="40"/>
        <v>12.129999999999999</v>
      </c>
      <c r="AI292" s="30">
        <f t="shared" si="40"/>
        <v>5.910000000000001</v>
      </c>
      <c r="AJ292" s="30">
        <f t="shared" si="40"/>
        <v>0</v>
      </c>
      <c r="AK292" s="30">
        <f t="shared" si="40"/>
        <v>995.93</v>
      </c>
      <c r="AL292" s="30">
        <f t="shared" si="40"/>
        <v>867.54</v>
      </c>
      <c r="AM292" s="30">
        <f t="shared" si="40"/>
        <v>1506.5300000000002</v>
      </c>
      <c r="AN292" s="30">
        <f t="shared" si="40"/>
        <v>1360.83</v>
      </c>
      <c r="AO292" s="30">
        <f t="shared" si="40"/>
        <v>441.86</v>
      </c>
      <c r="AP292" s="30">
        <f t="shared" si="40"/>
        <v>833.82</v>
      </c>
      <c r="AQ292" s="30">
        <f t="shared" si="40"/>
        <v>302.34000000000003</v>
      </c>
      <c r="AR292" s="30">
        <f t="shared" si="40"/>
        <v>954.8</v>
      </c>
      <c r="AS292" s="30">
        <f t="shared" si="40"/>
        <v>1086.52</v>
      </c>
      <c r="AT292" s="30">
        <f t="shared" si="40"/>
        <v>1490.83</v>
      </c>
      <c r="AU292" s="30">
        <f t="shared" si="40"/>
        <v>1904.7</v>
      </c>
      <c r="AV292" s="30">
        <f t="shared" si="40"/>
        <v>496.81</v>
      </c>
      <c r="AW292" s="30">
        <f t="shared" si="40"/>
        <v>1248.73</v>
      </c>
      <c r="AX292" s="30">
        <f t="shared" si="40"/>
        <v>3731.17</v>
      </c>
      <c r="AY292" s="30">
        <f t="shared" si="40"/>
        <v>74.31</v>
      </c>
      <c r="AZ292" s="30">
        <f t="shared" si="40"/>
        <v>1061.54</v>
      </c>
      <c r="BA292" s="30">
        <f t="shared" si="40"/>
        <v>957.46</v>
      </c>
      <c r="BB292" s="30">
        <f t="shared" si="40"/>
        <v>703.06</v>
      </c>
      <c r="BC292" s="30">
        <f t="shared" si="40"/>
        <v>353.06</v>
      </c>
      <c r="BD292" s="30">
        <f t="shared" si="40"/>
        <v>0.1</v>
      </c>
      <c r="BE292" s="30">
        <f t="shared" si="40"/>
        <v>0.05</v>
      </c>
      <c r="BF292" s="30">
        <f t="shared" si="40"/>
        <v>0.02</v>
      </c>
      <c r="BG292" s="30">
        <f t="shared" si="40"/>
        <v>0.06</v>
      </c>
      <c r="BH292" s="30">
        <f t="shared" si="40"/>
        <v>0.06</v>
      </c>
      <c r="BI292" s="30">
        <f t="shared" si="40"/>
        <v>0.3</v>
      </c>
      <c r="BJ292" s="30">
        <f t="shared" si="40"/>
        <v>0</v>
      </c>
      <c r="BK292" s="30">
        <f t="shared" si="40"/>
        <v>1.56</v>
      </c>
      <c r="BL292" s="30">
        <f t="shared" si="40"/>
        <v>0</v>
      </c>
      <c r="BM292" s="30">
        <f t="shared" si="40"/>
        <v>0.58000000000000007</v>
      </c>
      <c r="BN292" s="30">
        <f t="shared" si="40"/>
        <v>0.03</v>
      </c>
      <c r="BO292" s="30">
        <f t="shared" si="40"/>
        <v>0.05</v>
      </c>
      <c r="BP292" s="30">
        <f t="shared" si="40"/>
        <v>0</v>
      </c>
      <c r="BQ292" s="30">
        <f t="shared" ref="BQ292:CQ292" si="41">SUM(BQ285:BQ291)</f>
        <v>0.06</v>
      </c>
      <c r="BR292" s="30">
        <f t="shared" si="41"/>
        <v>0.09</v>
      </c>
      <c r="BS292" s="30">
        <f t="shared" si="41"/>
        <v>2.94</v>
      </c>
      <c r="BT292" s="30">
        <f t="shared" si="41"/>
        <v>0.01</v>
      </c>
      <c r="BU292" s="30">
        <f t="shared" si="41"/>
        <v>0</v>
      </c>
      <c r="BV292" s="30">
        <f t="shared" si="41"/>
        <v>5.08</v>
      </c>
      <c r="BW292" s="30">
        <f t="shared" si="41"/>
        <v>0.08</v>
      </c>
      <c r="BX292" s="30">
        <f t="shared" si="41"/>
        <v>0</v>
      </c>
      <c r="BY292" s="30">
        <f t="shared" si="41"/>
        <v>0</v>
      </c>
      <c r="BZ292" s="30">
        <f t="shared" si="41"/>
        <v>0</v>
      </c>
      <c r="CA292" s="30">
        <f t="shared" si="41"/>
        <v>0</v>
      </c>
      <c r="CB292" s="30">
        <f t="shared" si="41"/>
        <v>625.54000000000008</v>
      </c>
      <c r="CC292" s="30">
        <f t="shared" si="41"/>
        <v>0</v>
      </c>
      <c r="CD292" s="30">
        <f t="shared" si="41"/>
        <v>0</v>
      </c>
      <c r="CE292" s="30">
        <f t="shared" si="41"/>
        <v>180.55</v>
      </c>
      <c r="CF292" s="30">
        <f t="shared" si="41"/>
        <v>0</v>
      </c>
      <c r="CG292" s="30">
        <f t="shared" si="41"/>
        <v>66.38</v>
      </c>
      <c r="CH292" s="30">
        <f t="shared" si="41"/>
        <v>41.02</v>
      </c>
      <c r="CI292" s="30">
        <f t="shared" si="41"/>
        <v>53.71</v>
      </c>
      <c r="CJ292" s="30">
        <f t="shared" si="41"/>
        <v>5132.41</v>
      </c>
      <c r="CK292" s="30">
        <f t="shared" si="41"/>
        <v>2518.09</v>
      </c>
      <c r="CL292" s="30">
        <f t="shared" si="41"/>
        <v>3825.26</v>
      </c>
      <c r="CM292" s="30">
        <f t="shared" si="41"/>
        <v>116.17999999999999</v>
      </c>
      <c r="CN292" s="30">
        <f t="shared" si="41"/>
        <v>71.419999999999987</v>
      </c>
      <c r="CO292" s="30">
        <f t="shared" si="41"/>
        <v>93.789999999999992</v>
      </c>
      <c r="CP292" s="30">
        <f t="shared" si="41"/>
        <v>18</v>
      </c>
      <c r="CQ292" s="30">
        <f t="shared" si="41"/>
        <v>1.3399999999999999</v>
      </c>
    </row>
    <row r="293" spans="1:95" x14ac:dyDescent="0.25">
      <c r="B293" s="4" t="s">
        <v>116</v>
      </c>
    </row>
    <row r="294" spans="1:95" s="26" customFormat="1" x14ac:dyDescent="0.25">
      <c r="A294" s="23" t="str">
        <f>"-"</f>
        <v>-</v>
      </c>
      <c r="B294" s="24" t="s">
        <v>110</v>
      </c>
      <c r="C294" s="42" t="str">
        <f>"40"</f>
        <v>40</v>
      </c>
      <c r="D294" s="25">
        <v>2.64</v>
      </c>
      <c r="E294" s="25">
        <v>0</v>
      </c>
      <c r="F294" s="25">
        <v>0.26</v>
      </c>
      <c r="G294" s="25">
        <v>0.26</v>
      </c>
      <c r="H294" s="25">
        <v>18.760000000000002</v>
      </c>
      <c r="I294" s="51">
        <v>89.560399999999987</v>
      </c>
      <c r="J294" s="25">
        <v>0</v>
      </c>
      <c r="K294" s="25">
        <v>0</v>
      </c>
      <c r="L294" s="25">
        <v>0</v>
      </c>
      <c r="M294" s="25">
        <v>0</v>
      </c>
      <c r="N294" s="25">
        <v>0.44</v>
      </c>
      <c r="O294" s="25">
        <v>18.239999999999998</v>
      </c>
      <c r="P294" s="25">
        <v>0.08</v>
      </c>
      <c r="Q294" s="25">
        <v>0</v>
      </c>
      <c r="R294" s="25">
        <v>0</v>
      </c>
      <c r="S294" s="25">
        <v>0</v>
      </c>
      <c r="T294" s="25">
        <v>0.72</v>
      </c>
      <c r="U294" s="25">
        <v>0</v>
      </c>
      <c r="V294" s="25">
        <v>0</v>
      </c>
      <c r="W294" s="25">
        <v>0</v>
      </c>
      <c r="X294" s="25">
        <v>0</v>
      </c>
      <c r="Y294" s="25">
        <v>0</v>
      </c>
      <c r="Z294" s="25">
        <v>0</v>
      </c>
      <c r="AA294" s="25">
        <v>0</v>
      </c>
      <c r="AB294" s="25">
        <v>0</v>
      </c>
      <c r="AC294" s="25">
        <v>0</v>
      </c>
      <c r="AD294" s="25">
        <v>0</v>
      </c>
      <c r="AE294" s="25">
        <v>0</v>
      </c>
      <c r="AF294" s="25">
        <v>0</v>
      </c>
      <c r="AG294" s="25">
        <v>0</v>
      </c>
      <c r="AH294" s="25">
        <v>0</v>
      </c>
      <c r="AI294" s="25">
        <v>0</v>
      </c>
      <c r="AJ294" s="26">
        <v>0</v>
      </c>
      <c r="AK294" s="26">
        <v>127.72</v>
      </c>
      <c r="AL294" s="26">
        <v>132.94</v>
      </c>
      <c r="AM294" s="26">
        <v>203.58</v>
      </c>
      <c r="AN294" s="26">
        <v>67.510000000000005</v>
      </c>
      <c r="AO294" s="26">
        <v>40.020000000000003</v>
      </c>
      <c r="AP294" s="26">
        <v>80.040000000000006</v>
      </c>
      <c r="AQ294" s="26">
        <v>30.28</v>
      </c>
      <c r="AR294" s="26">
        <v>144.77000000000001</v>
      </c>
      <c r="AS294" s="26">
        <v>89.78</v>
      </c>
      <c r="AT294" s="26">
        <v>125.28</v>
      </c>
      <c r="AU294" s="26">
        <v>103.36</v>
      </c>
      <c r="AV294" s="26">
        <v>54.29</v>
      </c>
      <c r="AW294" s="26">
        <v>96.05</v>
      </c>
      <c r="AX294" s="26">
        <v>803.18</v>
      </c>
      <c r="AY294" s="26">
        <v>0</v>
      </c>
      <c r="AZ294" s="26">
        <v>261.7</v>
      </c>
      <c r="BA294" s="26">
        <v>113.8</v>
      </c>
      <c r="BB294" s="26">
        <v>75.52</v>
      </c>
      <c r="BC294" s="26">
        <v>59.86</v>
      </c>
      <c r="BD294" s="26">
        <v>0</v>
      </c>
      <c r="BE294" s="26">
        <v>0</v>
      </c>
      <c r="BF294" s="26">
        <v>0</v>
      </c>
      <c r="BG294" s="26">
        <v>0</v>
      </c>
      <c r="BH294" s="26">
        <v>0</v>
      </c>
      <c r="BI294" s="26">
        <v>0</v>
      </c>
      <c r="BJ294" s="26">
        <v>0</v>
      </c>
      <c r="BK294" s="26">
        <v>0.03</v>
      </c>
      <c r="BL294" s="26">
        <v>0</v>
      </c>
      <c r="BM294" s="26">
        <v>0</v>
      </c>
      <c r="BN294" s="26">
        <v>0</v>
      </c>
      <c r="BO294" s="26">
        <v>0</v>
      </c>
      <c r="BP294" s="26">
        <v>0</v>
      </c>
      <c r="BQ294" s="26">
        <v>0</v>
      </c>
      <c r="BR294" s="26">
        <v>0</v>
      </c>
      <c r="BS294" s="26">
        <v>0.03</v>
      </c>
      <c r="BT294" s="26">
        <v>0</v>
      </c>
      <c r="BU294" s="26">
        <v>0</v>
      </c>
      <c r="BV294" s="26">
        <v>0.11</v>
      </c>
      <c r="BW294" s="26">
        <v>0.01</v>
      </c>
      <c r="BX294" s="26">
        <v>0</v>
      </c>
      <c r="BY294" s="26">
        <v>0</v>
      </c>
      <c r="BZ294" s="26">
        <v>0</v>
      </c>
      <c r="CA294" s="26">
        <v>0</v>
      </c>
      <c r="CB294" s="26">
        <v>15.64</v>
      </c>
      <c r="CC294" s="27"/>
      <c r="CD294" s="27"/>
      <c r="CE294" s="26">
        <v>0</v>
      </c>
      <c r="CG294" s="26">
        <v>0</v>
      </c>
      <c r="CH294" s="26">
        <v>0</v>
      </c>
      <c r="CI294" s="26">
        <v>0</v>
      </c>
      <c r="CJ294" s="26">
        <v>665</v>
      </c>
      <c r="CK294" s="26">
        <v>256.2</v>
      </c>
      <c r="CL294" s="26">
        <v>460.6</v>
      </c>
      <c r="CM294" s="26">
        <v>5.32</v>
      </c>
      <c r="CN294" s="26">
        <v>5.32</v>
      </c>
      <c r="CO294" s="26">
        <v>5.32</v>
      </c>
      <c r="CP294" s="26">
        <v>0</v>
      </c>
      <c r="CQ294" s="26">
        <v>0</v>
      </c>
    </row>
    <row r="295" spans="1:95" s="26" customFormat="1" x14ac:dyDescent="0.25">
      <c r="A295" s="23" t="str">
        <f>"27/10"</f>
        <v>27/10</v>
      </c>
      <c r="B295" s="24" t="s">
        <v>107</v>
      </c>
      <c r="C295" s="42" t="s">
        <v>168</v>
      </c>
      <c r="D295" s="25">
        <v>0.18</v>
      </c>
      <c r="E295" s="25">
        <v>0</v>
      </c>
      <c r="F295" s="25">
        <v>0.04</v>
      </c>
      <c r="G295" s="25">
        <v>0.04</v>
      </c>
      <c r="H295" s="25">
        <v>8.93</v>
      </c>
      <c r="I295" s="51">
        <v>34.881569999999996</v>
      </c>
      <c r="J295" s="25">
        <v>0</v>
      </c>
      <c r="K295" s="25">
        <v>0</v>
      </c>
      <c r="L295" s="25">
        <v>0</v>
      </c>
      <c r="M295" s="25">
        <v>0</v>
      </c>
      <c r="N295" s="25">
        <v>8.84</v>
      </c>
      <c r="O295" s="25">
        <v>0</v>
      </c>
      <c r="P295" s="25">
        <v>0.09</v>
      </c>
      <c r="Q295" s="25">
        <v>0</v>
      </c>
      <c r="R295" s="25">
        <v>0</v>
      </c>
      <c r="S295" s="25">
        <v>0</v>
      </c>
      <c r="T295" s="25">
        <v>0.06</v>
      </c>
      <c r="U295" s="25">
        <v>0.09</v>
      </c>
      <c r="V295" s="25">
        <v>0.27</v>
      </c>
      <c r="W295" s="25">
        <v>0.26</v>
      </c>
      <c r="X295" s="25">
        <v>0</v>
      </c>
      <c r="Y295" s="25">
        <v>0</v>
      </c>
      <c r="Z295" s="25">
        <v>0.03</v>
      </c>
      <c r="AA295" s="25">
        <v>0</v>
      </c>
      <c r="AB295" s="25">
        <v>0</v>
      </c>
      <c r="AC295" s="25">
        <v>0</v>
      </c>
      <c r="AD295" s="25">
        <v>0</v>
      </c>
      <c r="AE295" s="25">
        <v>0</v>
      </c>
      <c r="AF295" s="25">
        <v>0</v>
      </c>
      <c r="AG295" s="25">
        <v>0</v>
      </c>
      <c r="AH295" s="25">
        <v>0</v>
      </c>
      <c r="AI295" s="25">
        <v>0</v>
      </c>
      <c r="AJ295" s="26">
        <v>0</v>
      </c>
      <c r="AK295" s="26">
        <v>0</v>
      </c>
      <c r="AL295" s="26">
        <v>0</v>
      </c>
      <c r="AM295" s="26">
        <v>0</v>
      </c>
      <c r="AN295" s="26">
        <v>0</v>
      </c>
      <c r="AO295" s="26">
        <v>0</v>
      </c>
      <c r="AP295" s="26">
        <v>0</v>
      </c>
      <c r="AQ295" s="26">
        <v>0</v>
      </c>
      <c r="AR295" s="26">
        <v>0</v>
      </c>
      <c r="AS295" s="26">
        <v>0</v>
      </c>
      <c r="AT295" s="26">
        <v>0</v>
      </c>
      <c r="AU295" s="26">
        <v>0</v>
      </c>
      <c r="AV295" s="26">
        <v>0</v>
      </c>
      <c r="AW295" s="26">
        <v>0</v>
      </c>
      <c r="AX295" s="26">
        <v>0</v>
      </c>
      <c r="AY295" s="26">
        <v>0</v>
      </c>
      <c r="AZ295" s="26">
        <v>0</v>
      </c>
      <c r="BA295" s="26">
        <v>0</v>
      </c>
      <c r="BB295" s="26">
        <v>0</v>
      </c>
      <c r="BC295" s="26">
        <v>0</v>
      </c>
      <c r="BD295" s="26">
        <v>0</v>
      </c>
      <c r="BE295" s="26">
        <v>0</v>
      </c>
      <c r="BF295" s="26">
        <v>0</v>
      </c>
      <c r="BG295" s="26">
        <v>0</v>
      </c>
      <c r="BH295" s="26">
        <v>0</v>
      </c>
      <c r="BI295" s="26">
        <v>0</v>
      </c>
      <c r="BJ295" s="26">
        <v>0</v>
      </c>
      <c r="BK295" s="26">
        <v>0</v>
      </c>
      <c r="BL295" s="26">
        <v>0</v>
      </c>
      <c r="BM295" s="26">
        <v>0</v>
      </c>
      <c r="BN295" s="26">
        <v>0</v>
      </c>
      <c r="BO295" s="26">
        <v>0</v>
      </c>
      <c r="BP295" s="26">
        <v>0</v>
      </c>
      <c r="BQ295" s="26">
        <v>0</v>
      </c>
      <c r="BR295" s="26">
        <v>0</v>
      </c>
      <c r="BS295" s="26">
        <v>0</v>
      </c>
      <c r="BT295" s="26">
        <v>0</v>
      </c>
      <c r="BU295" s="26">
        <v>0</v>
      </c>
      <c r="BV295" s="26">
        <v>0</v>
      </c>
      <c r="BW295" s="26">
        <v>0</v>
      </c>
      <c r="BX295" s="26">
        <v>0</v>
      </c>
      <c r="BY295" s="26">
        <v>0</v>
      </c>
      <c r="BZ295" s="26">
        <v>0</v>
      </c>
      <c r="CA295" s="26">
        <v>0</v>
      </c>
      <c r="CB295" s="26">
        <v>180.09</v>
      </c>
      <c r="CC295" s="27"/>
      <c r="CD295" s="27"/>
      <c r="CE295" s="26">
        <v>0</v>
      </c>
      <c r="CG295" s="26">
        <v>3.14</v>
      </c>
      <c r="CH295" s="26">
        <v>3.14</v>
      </c>
      <c r="CI295" s="26">
        <v>3.14</v>
      </c>
      <c r="CJ295" s="26">
        <v>363.75</v>
      </c>
      <c r="CK295" s="26">
        <v>138</v>
      </c>
      <c r="CL295" s="26">
        <v>250.88</v>
      </c>
      <c r="CM295" s="26">
        <v>33.32</v>
      </c>
      <c r="CN295" s="26">
        <v>19.82</v>
      </c>
      <c r="CO295" s="26">
        <v>26.57</v>
      </c>
      <c r="CP295" s="26">
        <v>9</v>
      </c>
      <c r="CQ295" s="26">
        <v>0</v>
      </c>
    </row>
    <row r="296" spans="1:95" s="58" customFormat="1" x14ac:dyDescent="0.25">
      <c r="A296" s="60" t="str">
        <f>"24/2"</f>
        <v>24/2</v>
      </c>
      <c r="B296" s="56" t="s">
        <v>143</v>
      </c>
      <c r="C296" s="42" t="str">
        <f>"180"</f>
        <v>180</v>
      </c>
      <c r="D296" s="57">
        <v>5.15</v>
      </c>
      <c r="E296" s="57">
        <v>3.6</v>
      </c>
      <c r="F296" s="57">
        <v>4.55</v>
      </c>
      <c r="G296" s="57">
        <v>0.18</v>
      </c>
      <c r="H296" s="57">
        <v>17.059999999999999</v>
      </c>
      <c r="I296" s="51">
        <v>128.59178975999998</v>
      </c>
      <c r="J296" s="57">
        <v>3.02</v>
      </c>
      <c r="K296" s="57">
        <v>0.04</v>
      </c>
      <c r="L296" s="57">
        <v>0</v>
      </c>
      <c r="M296" s="57">
        <v>0</v>
      </c>
      <c r="N296" s="57">
        <v>7.29</v>
      </c>
      <c r="O296" s="57">
        <v>9.26</v>
      </c>
      <c r="P296" s="57">
        <v>0.51</v>
      </c>
      <c r="Q296" s="57">
        <v>0</v>
      </c>
      <c r="R296" s="57">
        <v>0</v>
      </c>
      <c r="S296" s="57">
        <v>0.13</v>
      </c>
      <c r="T296" s="57">
        <v>1.34</v>
      </c>
      <c r="U296" s="57">
        <v>201.04</v>
      </c>
      <c r="V296" s="57">
        <v>200.25</v>
      </c>
      <c r="W296" s="57">
        <v>151.05000000000001</v>
      </c>
      <c r="X296" s="57">
        <v>19.02</v>
      </c>
      <c r="Y296" s="57">
        <v>117.87</v>
      </c>
      <c r="Z296" s="57">
        <v>0.36</v>
      </c>
      <c r="AA296" s="57">
        <v>32.4</v>
      </c>
      <c r="AB296" s="57">
        <v>16.2</v>
      </c>
      <c r="AC296" s="57">
        <v>35.82</v>
      </c>
      <c r="AD296" s="57">
        <v>0.23</v>
      </c>
      <c r="AE296" s="57">
        <v>0.06</v>
      </c>
      <c r="AF296" s="57">
        <v>0.18</v>
      </c>
      <c r="AG296" s="57">
        <v>0.26</v>
      </c>
      <c r="AH296" s="57">
        <v>1.43</v>
      </c>
      <c r="AI296" s="57">
        <v>0.66</v>
      </c>
      <c r="AJ296" s="58">
        <v>0</v>
      </c>
      <c r="AK296" s="58">
        <v>67.91</v>
      </c>
      <c r="AL296" s="58">
        <v>62.11</v>
      </c>
      <c r="AM296" s="58">
        <v>116.35</v>
      </c>
      <c r="AN296" s="58">
        <v>36.5</v>
      </c>
      <c r="AO296" s="58">
        <v>22.17</v>
      </c>
      <c r="AP296" s="58">
        <v>45.14</v>
      </c>
      <c r="AQ296" s="58">
        <v>15.01</v>
      </c>
      <c r="AR296" s="58">
        <v>72.150000000000006</v>
      </c>
      <c r="AS296" s="58">
        <v>47.77</v>
      </c>
      <c r="AT296" s="58">
        <v>57.47</v>
      </c>
      <c r="AU296" s="58">
        <v>49.55</v>
      </c>
      <c r="AV296" s="58">
        <v>29.12</v>
      </c>
      <c r="AW296" s="58">
        <v>50.38</v>
      </c>
      <c r="AX296" s="58">
        <v>441.95</v>
      </c>
      <c r="AY296" s="58">
        <v>0</v>
      </c>
      <c r="AZ296" s="58">
        <v>139.29</v>
      </c>
      <c r="BA296" s="58">
        <v>72.36</v>
      </c>
      <c r="BB296" s="58">
        <v>36.44</v>
      </c>
      <c r="BC296" s="58">
        <v>28.68</v>
      </c>
      <c r="BD296" s="58">
        <v>0.05</v>
      </c>
      <c r="BE296" s="58">
        <v>0.02</v>
      </c>
      <c r="BF296" s="58">
        <v>0.01</v>
      </c>
      <c r="BG296" s="58">
        <v>0.03</v>
      </c>
      <c r="BH296" s="58">
        <v>0.03</v>
      </c>
      <c r="BI296" s="58">
        <v>0.14000000000000001</v>
      </c>
      <c r="BJ296" s="58">
        <v>0</v>
      </c>
      <c r="BK296" s="58">
        <v>0.41</v>
      </c>
      <c r="BL296" s="58">
        <v>0</v>
      </c>
      <c r="BM296" s="58">
        <v>0.12</v>
      </c>
      <c r="BN296" s="58">
        <v>0</v>
      </c>
      <c r="BO296" s="58">
        <v>0</v>
      </c>
      <c r="BP296" s="58">
        <v>0</v>
      </c>
      <c r="BQ296" s="58">
        <v>0.03</v>
      </c>
      <c r="BR296" s="58">
        <v>0.04</v>
      </c>
      <c r="BS296" s="58">
        <v>0.32</v>
      </c>
      <c r="BT296" s="58">
        <v>0</v>
      </c>
      <c r="BU296" s="58">
        <v>0</v>
      </c>
      <c r="BV296" s="58">
        <v>7.0000000000000007E-2</v>
      </c>
      <c r="BW296" s="58">
        <v>0</v>
      </c>
      <c r="BX296" s="58">
        <v>0</v>
      </c>
      <c r="BY296" s="58">
        <v>0</v>
      </c>
      <c r="BZ296" s="58">
        <v>0</v>
      </c>
      <c r="CA296" s="58">
        <v>0</v>
      </c>
      <c r="CB296" s="58">
        <v>150.46</v>
      </c>
      <c r="CC296" s="59"/>
      <c r="CD296" s="59"/>
      <c r="CE296" s="58">
        <v>35.1</v>
      </c>
      <c r="CG296" s="58">
        <v>22.31</v>
      </c>
      <c r="CH296" s="58">
        <v>8.91</v>
      </c>
      <c r="CI296" s="58">
        <v>15.61</v>
      </c>
      <c r="CJ296" s="58">
        <v>760.36</v>
      </c>
      <c r="CK296" s="58">
        <v>334.09</v>
      </c>
      <c r="CL296" s="58">
        <v>547.22</v>
      </c>
      <c r="CM296" s="58">
        <v>20.52</v>
      </c>
      <c r="CN296" s="58">
        <v>7.19</v>
      </c>
      <c r="CO296" s="58">
        <v>13.86</v>
      </c>
      <c r="CP296" s="58">
        <v>1.08</v>
      </c>
      <c r="CQ296" s="58">
        <v>0.36</v>
      </c>
    </row>
    <row r="297" spans="1:95" s="13" customFormat="1" x14ac:dyDescent="0.25">
      <c r="A297" s="19" t="str">
        <f>"-"</f>
        <v>-</v>
      </c>
      <c r="B297" s="20" t="s">
        <v>120</v>
      </c>
      <c r="C297" s="43" t="str">
        <f>"100"</f>
        <v>100</v>
      </c>
      <c r="D297" s="21">
        <v>1.5</v>
      </c>
      <c r="E297" s="21">
        <v>0</v>
      </c>
      <c r="F297" s="21">
        <v>0.5</v>
      </c>
      <c r="G297" s="21">
        <v>0.5</v>
      </c>
      <c r="H297" s="21">
        <v>22.7</v>
      </c>
      <c r="I297" s="52">
        <v>95.500000000000014</v>
      </c>
      <c r="J297" s="21">
        <v>0.2</v>
      </c>
      <c r="K297" s="21">
        <v>0</v>
      </c>
      <c r="L297" s="21">
        <v>0</v>
      </c>
      <c r="M297" s="21">
        <v>0</v>
      </c>
      <c r="N297" s="21">
        <v>19</v>
      </c>
      <c r="O297" s="21">
        <v>2</v>
      </c>
      <c r="P297" s="21">
        <v>1.7</v>
      </c>
      <c r="Q297" s="21">
        <v>0</v>
      </c>
      <c r="R297" s="21">
        <v>0</v>
      </c>
      <c r="S297" s="21">
        <v>0.4</v>
      </c>
      <c r="T297" s="21">
        <v>0.9</v>
      </c>
      <c r="U297" s="21">
        <v>31</v>
      </c>
      <c r="V297" s="21">
        <v>348</v>
      </c>
      <c r="W297" s="21">
        <v>8</v>
      </c>
      <c r="X297" s="21">
        <v>42</v>
      </c>
      <c r="Y297" s="21">
        <v>28</v>
      </c>
      <c r="Z297" s="21">
        <v>0.6</v>
      </c>
      <c r="AA297" s="21">
        <v>0</v>
      </c>
      <c r="AB297" s="21">
        <v>120</v>
      </c>
      <c r="AC297" s="21">
        <v>20</v>
      </c>
      <c r="AD297" s="21">
        <v>0.4</v>
      </c>
      <c r="AE297" s="21">
        <v>0.04</v>
      </c>
      <c r="AF297" s="21">
        <v>0.05</v>
      </c>
      <c r="AG297" s="21">
        <v>0.6</v>
      </c>
      <c r="AH297" s="21">
        <v>0.9</v>
      </c>
      <c r="AI297" s="21">
        <v>10</v>
      </c>
      <c r="AJ297" s="13">
        <v>0</v>
      </c>
      <c r="AK297" s="13">
        <v>0</v>
      </c>
      <c r="AL297" s="13">
        <v>0</v>
      </c>
      <c r="AM297" s="13">
        <v>0</v>
      </c>
      <c r="AN297" s="13">
        <v>0</v>
      </c>
      <c r="AO297" s="13">
        <v>0</v>
      </c>
      <c r="AP297" s="13">
        <v>0</v>
      </c>
      <c r="AQ297" s="13">
        <v>0</v>
      </c>
      <c r="AR297" s="13">
        <v>0</v>
      </c>
      <c r="AS297" s="13">
        <v>0</v>
      </c>
      <c r="AT297" s="13">
        <v>0</v>
      </c>
      <c r="AU297" s="13">
        <v>0</v>
      </c>
      <c r="AV297" s="13">
        <v>0</v>
      </c>
      <c r="AW297" s="13">
        <v>0</v>
      </c>
      <c r="AX297" s="13">
        <v>0</v>
      </c>
      <c r="AY297" s="13">
        <v>0</v>
      </c>
      <c r="AZ297" s="13">
        <v>0</v>
      </c>
      <c r="BA297" s="13">
        <v>0</v>
      </c>
      <c r="BB297" s="13">
        <v>0</v>
      </c>
      <c r="BC297" s="13">
        <v>0</v>
      </c>
      <c r="BD297" s="13">
        <v>0</v>
      </c>
      <c r="BE297" s="13">
        <v>0</v>
      </c>
      <c r="BF297" s="13">
        <v>0</v>
      </c>
      <c r="BG297" s="13">
        <v>0</v>
      </c>
      <c r="BH297" s="13">
        <v>0</v>
      </c>
      <c r="BI297" s="13">
        <v>0</v>
      </c>
      <c r="BJ297" s="13">
        <v>0</v>
      </c>
      <c r="BK297" s="13">
        <v>0</v>
      </c>
      <c r="BL297" s="13">
        <v>0</v>
      </c>
      <c r="BM297" s="13">
        <v>0</v>
      </c>
      <c r="BN297" s="13">
        <v>0</v>
      </c>
      <c r="BO297" s="13">
        <v>0</v>
      </c>
      <c r="BP297" s="13">
        <v>0</v>
      </c>
      <c r="BQ297" s="13">
        <v>0</v>
      </c>
      <c r="BR297" s="13">
        <v>0</v>
      </c>
      <c r="BS297" s="13">
        <v>0</v>
      </c>
      <c r="BT297" s="13">
        <v>0</v>
      </c>
      <c r="BU297" s="13">
        <v>0</v>
      </c>
      <c r="BV297" s="13">
        <v>0</v>
      </c>
      <c r="BW297" s="13">
        <v>0</v>
      </c>
      <c r="BX297" s="13">
        <v>0</v>
      </c>
      <c r="BY297" s="13">
        <v>0</v>
      </c>
      <c r="BZ297" s="13">
        <v>0</v>
      </c>
      <c r="CA297" s="13">
        <v>0</v>
      </c>
      <c r="CB297" s="13">
        <v>74</v>
      </c>
      <c r="CC297" s="22"/>
      <c r="CD297" s="22"/>
      <c r="CE297" s="13">
        <v>20</v>
      </c>
      <c r="CG297" s="13">
        <v>4.8</v>
      </c>
      <c r="CH297" s="13">
        <v>1.2</v>
      </c>
      <c r="CI297" s="13">
        <v>3</v>
      </c>
      <c r="CJ297" s="13">
        <v>240</v>
      </c>
      <c r="CK297" s="13">
        <v>98.4</v>
      </c>
      <c r="CL297" s="13">
        <v>169.2</v>
      </c>
      <c r="CM297" s="13">
        <v>15.12</v>
      </c>
      <c r="CN297" s="13">
        <v>15.12</v>
      </c>
      <c r="CO297" s="13">
        <v>15.12</v>
      </c>
      <c r="CP297" s="13">
        <v>0</v>
      </c>
      <c r="CQ297" s="13">
        <v>0</v>
      </c>
    </row>
    <row r="298" spans="1:95" s="14" customFormat="1" x14ac:dyDescent="0.25">
      <c r="A298" s="28"/>
      <c r="B298" s="29" t="s">
        <v>156</v>
      </c>
      <c r="C298" s="44">
        <v>500</v>
      </c>
      <c r="D298" s="30">
        <f>SUM(D294:D297)</f>
        <v>9.4700000000000006</v>
      </c>
      <c r="E298" s="30">
        <f t="shared" ref="E298:AI298" si="42">SUM(E294:E297)</f>
        <v>3.6</v>
      </c>
      <c r="F298" s="30">
        <f t="shared" si="42"/>
        <v>5.35</v>
      </c>
      <c r="G298" s="30">
        <f t="shared" si="42"/>
        <v>0.98</v>
      </c>
      <c r="H298" s="30">
        <f t="shared" si="42"/>
        <v>67.45</v>
      </c>
      <c r="I298" s="53">
        <f t="shared" si="42"/>
        <v>348.53375975999995</v>
      </c>
      <c r="J298" s="30">
        <f t="shared" si="42"/>
        <v>3.22</v>
      </c>
      <c r="K298" s="30">
        <f t="shared" si="42"/>
        <v>0.04</v>
      </c>
      <c r="L298" s="30">
        <f t="shared" si="42"/>
        <v>0</v>
      </c>
      <c r="M298" s="30">
        <f t="shared" si="42"/>
        <v>0</v>
      </c>
      <c r="N298" s="30">
        <f t="shared" si="42"/>
        <v>35.57</v>
      </c>
      <c r="O298" s="30">
        <f t="shared" si="42"/>
        <v>29.5</v>
      </c>
      <c r="P298" s="30">
        <f t="shared" si="42"/>
        <v>2.38</v>
      </c>
      <c r="Q298" s="30">
        <f t="shared" si="42"/>
        <v>0</v>
      </c>
      <c r="R298" s="30">
        <f t="shared" si="42"/>
        <v>0</v>
      </c>
      <c r="S298" s="30">
        <f t="shared" si="42"/>
        <v>0.53</v>
      </c>
      <c r="T298" s="30">
        <f t="shared" si="42"/>
        <v>3.02</v>
      </c>
      <c r="U298" s="30">
        <f t="shared" si="42"/>
        <v>232.13</v>
      </c>
      <c r="V298" s="30">
        <f t="shared" si="42"/>
        <v>548.52</v>
      </c>
      <c r="W298" s="30">
        <f t="shared" si="42"/>
        <v>159.31</v>
      </c>
      <c r="X298" s="30">
        <f t="shared" si="42"/>
        <v>61.019999999999996</v>
      </c>
      <c r="Y298" s="30">
        <f t="shared" si="42"/>
        <v>145.87</v>
      </c>
      <c r="Z298" s="30">
        <f t="shared" si="42"/>
        <v>0.99</v>
      </c>
      <c r="AA298" s="30">
        <f t="shared" si="42"/>
        <v>32.4</v>
      </c>
      <c r="AB298" s="30">
        <f t="shared" si="42"/>
        <v>136.19999999999999</v>
      </c>
      <c r="AC298" s="30">
        <f t="shared" si="42"/>
        <v>55.82</v>
      </c>
      <c r="AD298" s="30">
        <f t="shared" si="42"/>
        <v>0.63</v>
      </c>
      <c r="AE298" s="30">
        <f t="shared" si="42"/>
        <v>0.1</v>
      </c>
      <c r="AF298" s="30">
        <f t="shared" si="42"/>
        <v>0.22999999999999998</v>
      </c>
      <c r="AG298" s="30">
        <f t="shared" si="42"/>
        <v>0.86</v>
      </c>
      <c r="AH298" s="30">
        <f t="shared" si="42"/>
        <v>2.33</v>
      </c>
      <c r="AI298" s="30">
        <f t="shared" si="42"/>
        <v>10.66</v>
      </c>
      <c r="AJ298" s="14">
        <v>0</v>
      </c>
      <c r="AK298" s="14">
        <v>665.75</v>
      </c>
      <c r="AL298" s="14">
        <v>556.14</v>
      </c>
      <c r="AM298" s="14">
        <v>963.09</v>
      </c>
      <c r="AN298" s="14">
        <v>1310.33</v>
      </c>
      <c r="AO298" s="14">
        <v>264.33</v>
      </c>
      <c r="AP298" s="14">
        <v>505.52</v>
      </c>
      <c r="AQ298" s="14">
        <v>145.26</v>
      </c>
      <c r="AR298" s="14">
        <v>578.15</v>
      </c>
      <c r="AS298" s="14">
        <v>673.27</v>
      </c>
      <c r="AT298" s="14">
        <v>746.1</v>
      </c>
      <c r="AU298" s="14">
        <v>1096.29</v>
      </c>
      <c r="AV298" s="14">
        <v>405.57</v>
      </c>
      <c r="AW298" s="14">
        <v>582.79999999999995</v>
      </c>
      <c r="AX298" s="14">
        <v>2615.87</v>
      </c>
      <c r="AY298" s="14">
        <v>129.36000000000001</v>
      </c>
      <c r="AZ298" s="14">
        <v>653.14</v>
      </c>
      <c r="BA298" s="14">
        <v>536.5</v>
      </c>
      <c r="BB298" s="14">
        <v>427.95</v>
      </c>
      <c r="BC298" s="14">
        <v>203.59</v>
      </c>
      <c r="BD298" s="14">
        <v>0</v>
      </c>
      <c r="BE298" s="14">
        <v>0</v>
      </c>
      <c r="BF298" s="14">
        <v>0</v>
      </c>
      <c r="BG298" s="14">
        <v>0</v>
      </c>
      <c r="BH298" s="14">
        <v>0</v>
      </c>
      <c r="BI298" s="14">
        <v>0</v>
      </c>
      <c r="BJ298" s="14">
        <v>0</v>
      </c>
      <c r="BK298" s="14">
        <v>0.43</v>
      </c>
      <c r="BL298" s="14">
        <v>0</v>
      </c>
      <c r="BM298" s="14">
        <v>0.25</v>
      </c>
      <c r="BN298" s="14">
        <v>0.02</v>
      </c>
      <c r="BO298" s="14">
        <v>0.04</v>
      </c>
      <c r="BP298" s="14">
        <v>0</v>
      </c>
      <c r="BQ298" s="14">
        <v>0</v>
      </c>
      <c r="BR298" s="14">
        <v>0.01</v>
      </c>
      <c r="BS298" s="14">
        <v>1.47</v>
      </c>
      <c r="BT298" s="14">
        <v>0</v>
      </c>
      <c r="BU298" s="14">
        <v>0</v>
      </c>
      <c r="BV298" s="14">
        <v>4.03</v>
      </c>
      <c r="BW298" s="14">
        <v>0.01</v>
      </c>
      <c r="BX298" s="14">
        <v>0</v>
      </c>
      <c r="BY298" s="14">
        <v>0</v>
      </c>
      <c r="BZ298" s="14">
        <v>0</v>
      </c>
      <c r="CA298" s="14">
        <v>0</v>
      </c>
      <c r="CB298" s="14">
        <v>448.5</v>
      </c>
      <c r="CC298" s="11"/>
      <c r="CD298" s="11" t="e">
        <f>$I$298/#REF!*100</f>
        <v>#REF!</v>
      </c>
      <c r="CE298" s="14">
        <v>677.71</v>
      </c>
      <c r="CG298" s="14">
        <v>38.979999999999997</v>
      </c>
      <c r="CH298" s="14">
        <v>21.76</v>
      </c>
      <c r="CI298" s="14">
        <v>30.37</v>
      </c>
      <c r="CJ298" s="14">
        <v>3136.24</v>
      </c>
      <c r="CK298" s="14">
        <v>1443.94</v>
      </c>
      <c r="CL298" s="14">
        <v>2290.09</v>
      </c>
      <c r="CM298" s="14">
        <v>75.260000000000005</v>
      </c>
      <c r="CN298" s="14">
        <v>53.1</v>
      </c>
      <c r="CO298" s="14">
        <v>64.2</v>
      </c>
      <c r="CP298" s="14">
        <v>9</v>
      </c>
      <c r="CQ298" s="14">
        <v>0.82</v>
      </c>
    </row>
    <row r="299" spans="1:95" s="14" customFormat="1" x14ac:dyDescent="0.25">
      <c r="A299" s="28"/>
      <c r="B299" s="29" t="s">
        <v>121</v>
      </c>
      <c r="C299" s="44">
        <f>C280+C283+C292+C298</f>
        <v>1695</v>
      </c>
      <c r="D299" s="30">
        <f t="shared" ref="D299:AI299" si="43">D280+D283+D292+D298</f>
        <v>48.92</v>
      </c>
      <c r="E299" s="30">
        <f t="shared" si="43"/>
        <v>27.44</v>
      </c>
      <c r="F299" s="30">
        <f t="shared" si="43"/>
        <v>39.770000000000003</v>
      </c>
      <c r="G299" s="30">
        <f t="shared" si="43"/>
        <v>13.750000000000002</v>
      </c>
      <c r="H299" s="30">
        <f t="shared" si="43"/>
        <v>241.89</v>
      </c>
      <c r="I299" s="53">
        <f t="shared" si="43"/>
        <v>1489.3967433799999</v>
      </c>
      <c r="J299" s="30">
        <f t="shared" si="43"/>
        <v>17.850000000000001</v>
      </c>
      <c r="K299" s="30">
        <f t="shared" si="43"/>
        <v>5.74</v>
      </c>
      <c r="L299" s="30">
        <f t="shared" si="43"/>
        <v>0</v>
      </c>
      <c r="M299" s="30">
        <f t="shared" si="43"/>
        <v>0</v>
      </c>
      <c r="N299" s="30">
        <f t="shared" si="43"/>
        <v>98.67</v>
      </c>
      <c r="O299" s="30">
        <f t="shared" si="43"/>
        <v>126.68</v>
      </c>
      <c r="P299" s="30">
        <f t="shared" si="43"/>
        <v>16.52</v>
      </c>
      <c r="Q299" s="30">
        <f t="shared" si="43"/>
        <v>0</v>
      </c>
      <c r="R299" s="30">
        <f t="shared" si="43"/>
        <v>0</v>
      </c>
      <c r="S299" s="30">
        <f t="shared" si="43"/>
        <v>2.8</v>
      </c>
      <c r="T299" s="30">
        <f t="shared" si="43"/>
        <v>12.39</v>
      </c>
      <c r="U299" s="30">
        <f t="shared" si="43"/>
        <v>1451.4100000000003</v>
      </c>
      <c r="V299" s="30">
        <f t="shared" si="43"/>
        <v>1955.27</v>
      </c>
      <c r="W299" s="30">
        <f t="shared" si="43"/>
        <v>565.66</v>
      </c>
      <c r="X299" s="30">
        <f t="shared" si="43"/>
        <v>285.27</v>
      </c>
      <c r="Y299" s="30">
        <f t="shared" si="43"/>
        <v>835.53000000000009</v>
      </c>
      <c r="Z299" s="30">
        <f t="shared" si="43"/>
        <v>11.09</v>
      </c>
      <c r="AA299" s="30">
        <f t="shared" si="43"/>
        <v>138.81</v>
      </c>
      <c r="AB299" s="30">
        <f t="shared" si="43"/>
        <v>1002.96</v>
      </c>
      <c r="AC299" s="30">
        <f t="shared" si="43"/>
        <v>352.87</v>
      </c>
      <c r="AD299" s="30">
        <f t="shared" si="43"/>
        <v>6.6000000000000005</v>
      </c>
      <c r="AE299" s="30">
        <f t="shared" si="43"/>
        <v>0.74</v>
      </c>
      <c r="AF299" s="30">
        <f t="shared" si="43"/>
        <v>0.88</v>
      </c>
      <c r="AG299" s="30">
        <f t="shared" si="43"/>
        <v>8.7100000000000009</v>
      </c>
      <c r="AH299" s="30">
        <f t="shared" si="43"/>
        <v>20.32</v>
      </c>
      <c r="AI299" s="30">
        <f t="shared" si="43"/>
        <v>18.060000000000002</v>
      </c>
      <c r="AJ299" s="14">
        <v>0</v>
      </c>
      <c r="AK299" s="14">
        <v>2407.4299999999998</v>
      </c>
      <c r="AL299" s="14">
        <v>2115.84</v>
      </c>
      <c r="AM299" s="14">
        <v>3856.73</v>
      </c>
      <c r="AN299" s="14">
        <v>3333.41</v>
      </c>
      <c r="AO299" s="14">
        <v>1031.8699999999999</v>
      </c>
      <c r="AP299" s="14">
        <v>1866.2</v>
      </c>
      <c r="AQ299" s="14">
        <v>654</v>
      </c>
      <c r="AR299" s="14">
        <v>2241.7600000000002</v>
      </c>
      <c r="AS299" s="14">
        <v>2523.35</v>
      </c>
      <c r="AT299" s="14">
        <v>2898.01</v>
      </c>
      <c r="AU299" s="14">
        <v>3886.83</v>
      </c>
      <c r="AV299" s="14">
        <v>1270.74</v>
      </c>
      <c r="AW299" s="14">
        <v>2266.39</v>
      </c>
      <c r="AX299" s="14">
        <v>9380.2900000000009</v>
      </c>
      <c r="AY299" s="14">
        <v>203.67</v>
      </c>
      <c r="AZ299" s="14">
        <v>2923.02</v>
      </c>
      <c r="BA299" s="14">
        <v>2267.87</v>
      </c>
      <c r="BB299" s="14">
        <v>1687.67</v>
      </c>
      <c r="BC299" s="14">
        <v>797.2</v>
      </c>
      <c r="BD299" s="14">
        <v>0.35</v>
      </c>
      <c r="BE299" s="14">
        <v>0.19</v>
      </c>
      <c r="BF299" s="14">
        <v>0.1</v>
      </c>
      <c r="BG299" s="14">
        <v>0.22</v>
      </c>
      <c r="BH299" s="14">
        <v>0.26</v>
      </c>
      <c r="BI299" s="14">
        <v>1.21</v>
      </c>
      <c r="BJ299" s="14">
        <v>0.03</v>
      </c>
      <c r="BK299" s="14">
        <v>4.12</v>
      </c>
      <c r="BL299" s="14">
        <v>0.02</v>
      </c>
      <c r="BM299" s="14">
        <v>1.61</v>
      </c>
      <c r="BN299" s="14">
        <v>0.1</v>
      </c>
      <c r="BO299" s="14">
        <v>0.09</v>
      </c>
      <c r="BP299" s="14">
        <v>0</v>
      </c>
      <c r="BQ299" s="14">
        <v>0.18</v>
      </c>
      <c r="BR299" s="14">
        <v>0.33</v>
      </c>
      <c r="BS299" s="14">
        <v>6.95</v>
      </c>
      <c r="BT299" s="14">
        <v>0.02</v>
      </c>
      <c r="BU299" s="14">
        <v>0</v>
      </c>
      <c r="BV299" s="14">
        <v>10.45</v>
      </c>
      <c r="BW299" s="14">
        <v>0.15</v>
      </c>
      <c r="BX299" s="14">
        <v>0.08</v>
      </c>
      <c r="BY299" s="14">
        <v>0</v>
      </c>
      <c r="BZ299" s="14">
        <v>0</v>
      </c>
      <c r="CA299" s="14">
        <v>0</v>
      </c>
      <c r="CB299" s="14">
        <v>1445.73</v>
      </c>
      <c r="CC299" s="11"/>
      <c r="CD299" s="11"/>
      <c r="CE299" s="14">
        <v>911.87</v>
      </c>
      <c r="CG299" s="14">
        <v>142.15</v>
      </c>
      <c r="CH299" s="14">
        <v>83.53</v>
      </c>
      <c r="CI299" s="14">
        <v>112.84</v>
      </c>
      <c r="CJ299" s="14">
        <v>14683.85</v>
      </c>
      <c r="CK299" s="14">
        <v>7373.45</v>
      </c>
      <c r="CL299" s="14">
        <v>11028.65</v>
      </c>
      <c r="CM299" s="14">
        <v>251.63</v>
      </c>
      <c r="CN299" s="14">
        <v>158.36000000000001</v>
      </c>
      <c r="CO299" s="14">
        <v>205.01</v>
      </c>
      <c r="CP299" s="14">
        <v>46</v>
      </c>
      <c r="CQ299" s="14">
        <v>2.65</v>
      </c>
    </row>
    <row r="301" spans="1:95" x14ac:dyDescent="0.25">
      <c r="B301" s="37" t="s">
        <v>160</v>
      </c>
    </row>
    <row r="302" spans="1:95" x14ac:dyDescent="0.25">
      <c r="B302" s="18" t="s">
        <v>103</v>
      </c>
    </row>
    <row r="303" spans="1:95" s="26" customFormat="1" x14ac:dyDescent="0.25">
      <c r="A303" s="23" t="str">
        <f>"-"</f>
        <v>-</v>
      </c>
      <c r="B303" s="24" t="s">
        <v>104</v>
      </c>
      <c r="C303" s="42" t="str">
        <f>"40"</f>
        <v>40</v>
      </c>
      <c r="D303" s="25">
        <v>3.08</v>
      </c>
      <c r="E303" s="25">
        <v>0</v>
      </c>
      <c r="F303" s="25">
        <v>1.2</v>
      </c>
      <c r="G303" s="25">
        <v>1.2</v>
      </c>
      <c r="H303" s="25">
        <v>21.32</v>
      </c>
      <c r="I303" s="51">
        <v>107.80799999999999</v>
      </c>
      <c r="J303" s="25">
        <v>0.2</v>
      </c>
      <c r="K303" s="25">
        <v>0</v>
      </c>
      <c r="L303" s="25">
        <v>0</v>
      </c>
      <c r="M303" s="25">
        <v>0</v>
      </c>
      <c r="N303" s="25">
        <v>1.32</v>
      </c>
      <c r="O303" s="25">
        <v>18.72</v>
      </c>
      <c r="P303" s="25">
        <v>1.28</v>
      </c>
      <c r="Q303" s="25">
        <v>0</v>
      </c>
      <c r="R303" s="25">
        <v>0</v>
      </c>
      <c r="S303" s="25">
        <v>0.12</v>
      </c>
      <c r="T303" s="25">
        <v>0.64</v>
      </c>
      <c r="U303" s="25">
        <v>171.6</v>
      </c>
      <c r="V303" s="25">
        <v>52.4</v>
      </c>
      <c r="W303" s="25">
        <v>8.8000000000000007</v>
      </c>
      <c r="X303" s="25">
        <v>13.2</v>
      </c>
      <c r="Y303" s="25">
        <v>34</v>
      </c>
      <c r="Z303" s="25">
        <v>0.8</v>
      </c>
      <c r="AA303" s="25">
        <v>0</v>
      </c>
      <c r="AB303" s="25">
        <v>0</v>
      </c>
      <c r="AC303" s="25">
        <v>0</v>
      </c>
      <c r="AD303" s="25">
        <v>0.68</v>
      </c>
      <c r="AE303" s="25">
        <v>0.06</v>
      </c>
      <c r="AF303" s="25">
        <v>0.02</v>
      </c>
      <c r="AG303" s="25">
        <v>0.64</v>
      </c>
      <c r="AH303" s="25">
        <v>1.2</v>
      </c>
      <c r="AI303" s="25">
        <v>0</v>
      </c>
      <c r="AJ303" s="26">
        <v>0</v>
      </c>
      <c r="AK303" s="26">
        <v>148.80000000000001</v>
      </c>
      <c r="AL303" s="26">
        <v>154.4</v>
      </c>
      <c r="AM303" s="26">
        <v>236.4</v>
      </c>
      <c r="AN303" s="26">
        <v>79.599999999999994</v>
      </c>
      <c r="AO303" s="26">
        <v>46.8</v>
      </c>
      <c r="AP303" s="26">
        <v>93.6</v>
      </c>
      <c r="AQ303" s="26">
        <v>35.200000000000003</v>
      </c>
      <c r="AR303" s="26">
        <v>168</v>
      </c>
      <c r="AS303" s="26">
        <v>104.4</v>
      </c>
      <c r="AT303" s="26">
        <v>145.19999999999999</v>
      </c>
      <c r="AU303" s="26">
        <v>120.4</v>
      </c>
      <c r="AV303" s="26">
        <v>64.400000000000006</v>
      </c>
      <c r="AW303" s="26">
        <v>112</v>
      </c>
      <c r="AX303" s="26">
        <v>930</v>
      </c>
      <c r="AY303" s="26">
        <v>0</v>
      </c>
      <c r="AZ303" s="26">
        <v>302.8</v>
      </c>
      <c r="BA303" s="26">
        <v>132.4</v>
      </c>
      <c r="BB303" s="26">
        <v>88.8</v>
      </c>
      <c r="BC303" s="26">
        <v>69.2</v>
      </c>
      <c r="BD303" s="26">
        <v>0</v>
      </c>
      <c r="BE303" s="26">
        <v>0</v>
      </c>
      <c r="BF303" s="26">
        <v>0</v>
      </c>
      <c r="BG303" s="26">
        <v>0</v>
      </c>
      <c r="BH303" s="26">
        <v>0</v>
      </c>
      <c r="BI303" s="26">
        <v>0.01</v>
      </c>
      <c r="BJ303" s="26">
        <v>0</v>
      </c>
      <c r="BK303" s="26">
        <v>0.13</v>
      </c>
      <c r="BL303" s="26">
        <v>0</v>
      </c>
      <c r="BM303" s="26">
        <v>0.06</v>
      </c>
      <c r="BN303" s="26">
        <v>0</v>
      </c>
      <c r="BO303" s="26">
        <v>0</v>
      </c>
      <c r="BP303" s="26">
        <v>0</v>
      </c>
      <c r="BQ303" s="26">
        <v>0</v>
      </c>
      <c r="BR303" s="26">
        <v>0</v>
      </c>
      <c r="BS303" s="26">
        <v>0.47</v>
      </c>
      <c r="BT303" s="26">
        <v>0</v>
      </c>
      <c r="BU303" s="26">
        <v>0</v>
      </c>
      <c r="BV303" s="26">
        <v>0.35</v>
      </c>
      <c r="BW303" s="26">
        <v>0.01</v>
      </c>
      <c r="BX303" s="26">
        <v>0</v>
      </c>
      <c r="BY303" s="26">
        <v>0</v>
      </c>
      <c r="BZ303" s="26">
        <v>0</v>
      </c>
      <c r="CA303" s="26">
        <v>0</v>
      </c>
      <c r="CB303" s="26">
        <v>13.64</v>
      </c>
      <c r="CC303" s="27"/>
      <c r="CD303" s="27"/>
      <c r="CE303" s="26">
        <v>0</v>
      </c>
      <c r="CG303" s="26">
        <v>0</v>
      </c>
      <c r="CH303" s="26">
        <v>0</v>
      </c>
      <c r="CI303" s="26">
        <v>0</v>
      </c>
      <c r="CJ303" s="26">
        <v>665</v>
      </c>
      <c r="CK303" s="26">
        <v>256.2</v>
      </c>
      <c r="CL303" s="26">
        <v>460.6</v>
      </c>
      <c r="CM303" s="26">
        <v>5.32</v>
      </c>
      <c r="CN303" s="26">
        <v>5.32</v>
      </c>
      <c r="CO303" s="26">
        <v>5.32</v>
      </c>
      <c r="CP303" s="26">
        <v>0</v>
      </c>
      <c r="CQ303" s="26">
        <v>0</v>
      </c>
    </row>
    <row r="304" spans="1:95" s="26" customFormat="1" x14ac:dyDescent="0.25">
      <c r="A304" s="23" t="str">
        <f>"-"</f>
        <v>-</v>
      </c>
      <c r="B304" s="24" t="s">
        <v>105</v>
      </c>
      <c r="C304" s="42" t="str">
        <f>"5"</f>
        <v>5</v>
      </c>
      <c r="D304" s="25">
        <v>0.04</v>
      </c>
      <c r="E304" s="25">
        <v>0.04</v>
      </c>
      <c r="F304" s="25">
        <v>3.63</v>
      </c>
      <c r="G304" s="25">
        <v>0</v>
      </c>
      <c r="H304" s="25">
        <v>7.0000000000000007E-2</v>
      </c>
      <c r="I304" s="51">
        <v>33.031999999999996</v>
      </c>
      <c r="J304" s="25">
        <v>2.36</v>
      </c>
      <c r="K304" s="25">
        <v>0.11</v>
      </c>
      <c r="L304" s="25">
        <v>0</v>
      </c>
      <c r="M304" s="25">
        <v>0</v>
      </c>
      <c r="N304" s="25">
        <v>7.0000000000000007E-2</v>
      </c>
      <c r="O304" s="25">
        <v>0</v>
      </c>
      <c r="P304" s="25">
        <v>0</v>
      </c>
      <c r="Q304" s="25">
        <v>0</v>
      </c>
      <c r="R304" s="25">
        <v>0</v>
      </c>
      <c r="S304" s="25">
        <v>0</v>
      </c>
      <c r="T304" s="25">
        <v>7.0000000000000007E-2</v>
      </c>
      <c r="U304" s="25">
        <v>0.75</v>
      </c>
      <c r="V304" s="25">
        <v>1.5</v>
      </c>
      <c r="W304" s="25">
        <v>1.2</v>
      </c>
      <c r="X304" s="25">
        <v>0</v>
      </c>
      <c r="Y304" s="25">
        <v>1.5</v>
      </c>
      <c r="Z304" s="25">
        <v>0.01</v>
      </c>
      <c r="AA304" s="25">
        <v>20</v>
      </c>
      <c r="AB304" s="25">
        <v>15</v>
      </c>
      <c r="AC304" s="25">
        <v>22.5</v>
      </c>
      <c r="AD304" s="25">
        <v>0.05</v>
      </c>
      <c r="AE304" s="25">
        <v>0</v>
      </c>
      <c r="AF304" s="25">
        <v>0.01</v>
      </c>
      <c r="AG304" s="25">
        <v>0.01</v>
      </c>
      <c r="AH304" s="25">
        <v>0.01</v>
      </c>
      <c r="AI304" s="25">
        <v>0</v>
      </c>
      <c r="AJ304" s="26">
        <v>0</v>
      </c>
      <c r="AK304" s="26">
        <v>2.1</v>
      </c>
      <c r="AL304" s="26">
        <v>2.0499999999999998</v>
      </c>
      <c r="AM304" s="26">
        <v>3.8</v>
      </c>
      <c r="AN304" s="26">
        <v>2.25</v>
      </c>
      <c r="AO304" s="26">
        <v>0.85</v>
      </c>
      <c r="AP304" s="26">
        <v>2.35</v>
      </c>
      <c r="AQ304" s="26">
        <v>2.15</v>
      </c>
      <c r="AR304" s="26">
        <v>2.1</v>
      </c>
      <c r="AS304" s="26">
        <v>1.8</v>
      </c>
      <c r="AT304" s="26">
        <v>1.3</v>
      </c>
      <c r="AU304" s="26">
        <v>2.85</v>
      </c>
      <c r="AV304" s="26">
        <v>1.75</v>
      </c>
      <c r="AW304" s="26">
        <v>1.2</v>
      </c>
      <c r="AX304" s="26">
        <v>7.1</v>
      </c>
      <c r="AY304" s="26">
        <v>0</v>
      </c>
      <c r="AZ304" s="26">
        <v>2.4</v>
      </c>
      <c r="BA304" s="26">
        <v>2.7</v>
      </c>
      <c r="BB304" s="26">
        <v>2.1</v>
      </c>
      <c r="BC304" s="26">
        <v>0.5</v>
      </c>
      <c r="BD304" s="26">
        <v>0.13</v>
      </c>
      <c r="BE304" s="26">
        <v>0.06</v>
      </c>
      <c r="BF304" s="26">
        <v>0.03</v>
      </c>
      <c r="BG304" s="26">
        <v>0.08</v>
      </c>
      <c r="BH304" s="26">
        <v>0.09</v>
      </c>
      <c r="BI304" s="26">
        <v>0.4</v>
      </c>
      <c r="BJ304" s="26">
        <v>0</v>
      </c>
      <c r="BK304" s="26">
        <v>1.1000000000000001</v>
      </c>
      <c r="BL304" s="26">
        <v>0</v>
      </c>
      <c r="BM304" s="26">
        <v>0.34</v>
      </c>
      <c r="BN304" s="26">
        <v>0</v>
      </c>
      <c r="BO304" s="26">
        <v>0</v>
      </c>
      <c r="BP304" s="26">
        <v>0</v>
      </c>
      <c r="BQ304" s="26">
        <v>0.08</v>
      </c>
      <c r="BR304" s="26">
        <v>0.12</v>
      </c>
      <c r="BS304" s="26">
        <v>0.9</v>
      </c>
      <c r="BT304" s="26">
        <v>0</v>
      </c>
      <c r="BU304" s="26">
        <v>0</v>
      </c>
      <c r="BV304" s="26">
        <v>0.05</v>
      </c>
      <c r="BW304" s="26">
        <v>0</v>
      </c>
      <c r="BX304" s="26">
        <v>0</v>
      </c>
      <c r="BY304" s="26">
        <v>0</v>
      </c>
      <c r="BZ304" s="26">
        <v>0</v>
      </c>
      <c r="CA304" s="26">
        <v>0</v>
      </c>
      <c r="CB304" s="26">
        <v>1.25</v>
      </c>
      <c r="CC304" s="27"/>
      <c r="CD304" s="27"/>
      <c r="CE304" s="26">
        <v>22.5</v>
      </c>
      <c r="CG304" s="26">
        <v>0.2</v>
      </c>
      <c r="CH304" s="26">
        <v>0.05</v>
      </c>
      <c r="CI304" s="26">
        <v>0.13</v>
      </c>
      <c r="CJ304" s="26">
        <v>10</v>
      </c>
      <c r="CK304" s="26">
        <v>4.0999999999999996</v>
      </c>
      <c r="CL304" s="26">
        <v>7.05</v>
      </c>
      <c r="CM304" s="26">
        <v>0.86</v>
      </c>
      <c r="CN304" s="26">
        <v>0.44</v>
      </c>
      <c r="CO304" s="26">
        <v>0.65</v>
      </c>
      <c r="CP304" s="26">
        <v>0</v>
      </c>
      <c r="CQ304" s="26">
        <v>0</v>
      </c>
    </row>
    <row r="305" spans="1:95" s="26" customFormat="1" x14ac:dyDescent="0.25">
      <c r="A305" s="23" t="str">
        <f>"-"</f>
        <v>-</v>
      </c>
      <c r="B305" s="24" t="s">
        <v>106</v>
      </c>
      <c r="C305" s="42" t="str">
        <f>"20"</f>
        <v>20</v>
      </c>
      <c r="D305" s="25">
        <v>1.5</v>
      </c>
      <c r="E305" s="25">
        <v>0</v>
      </c>
      <c r="F305" s="25">
        <v>1.96</v>
      </c>
      <c r="G305" s="25">
        <v>0</v>
      </c>
      <c r="H305" s="25">
        <v>15.34</v>
      </c>
      <c r="I305" s="51">
        <v>84.452000000000012</v>
      </c>
      <c r="J305" s="25">
        <v>0.42</v>
      </c>
      <c r="K305" s="25">
        <v>0</v>
      </c>
      <c r="L305" s="25">
        <v>0</v>
      </c>
      <c r="M305" s="25">
        <v>0</v>
      </c>
      <c r="N305" s="25">
        <v>4.72</v>
      </c>
      <c r="O305" s="25">
        <v>10.16</v>
      </c>
      <c r="P305" s="25">
        <v>0.46</v>
      </c>
      <c r="Q305" s="25">
        <v>0</v>
      </c>
      <c r="R305" s="25">
        <v>0</v>
      </c>
      <c r="S305" s="25">
        <v>0.1</v>
      </c>
      <c r="T305" s="25">
        <v>0.2</v>
      </c>
      <c r="U305" s="25">
        <v>66</v>
      </c>
      <c r="V305" s="25">
        <v>22</v>
      </c>
      <c r="W305" s="25">
        <v>5.8</v>
      </c>
      <c r="X305" s="25">
        <v>4</v>
      </c>
      <c r="Y305" s="25">
        <v>18</v>
      </c>
      <c r="Z305" s="25">
        <v>0.42</v>
      </c>
      <c r="AA305" s="25">
        <v>2</v>
      </c>
      <c r="AB305" s="25">
        <v>1.6</v>
      </c>
      <c r="AC305" s="25">
        <v>2.2000000000000002</v>
      </c>
      <c r="AD305" s="25">
        <v>0.7</v>
      </c>
      <c r="AE305" s="25">
        <v>0.02</v>
      </c>
      <c r="AF305" s="25">
        <v>0.01</v>
      </c>
      <c r="AG305" s="25">
        <v>0.14000000000000001</v>
      </c>
      <c r="AH305" s="25">
        <v>0.38</v>
      </c>
      <c r="AI305" s="25">
        <v>0</v>
      </c>
      <c r="AJ305" s="26">
        <v>0</v>
      </c>
      <c r="AK305" s="26">
        <v>249.4</v>
      </c>
      <c r="AL305" s="26">
        <v>185.2</v>
      </c>
      <c r="AM305" s="26">
        <v>318.8</v>
      </c>
      <c r="AN305" s="26">
        <v>286.60000000000002</v>
      </c>
      <c r="AO305" s="26">
        <v>87.6</v>
      </c>
      <c r="AP305" s="26">
        <v>162.4</v>
      </c>
      <c r="AQ305" s="26">
        <v>47.6</v>
      </c>
      <c r="AR305" s="26">
        <v>185.6</v>
      </c>
      <c r="AS305" s="26">
        <v>0</v>
      </c>
      <c r="AT305" s="26">
        <v>0</v>
      </c>
      <c r="AU305" s="26">
        <v>0</v>
      </c>
      <c r="AV305" s="26">
        <v>87.8</v>
      </c>
      <c r="AW305" s="26">
        <v>0</v>
      </c>
      <c r="AX305" s="26">
        <v>0</v>
      </c>
      <c r="AY305" s="26">
        <v>0</v>
      </c>
      <c r="AZ305" s="26">
        <v>0</v>
      </c>
      <c r="BA305" s="26">
        <v>0</v>
      </c>
      <c r="BB305" s="26">
        <v>0</v>
      </c>
      <c r="BC305" s="26">
        <v>0</v>
      </c>
      <c r="BD305" s="26">
        <v>0</v>
      </c>
      <c r="BE305" s="26">
        <v>0</v>
      </c>
      <c r="BF305" s="26">
        <v>0</v>
      </c>
      <c r="BG305" s="26">
        <v>0</v>
      </c>
      <c r="BH305" s="26">
        <v>0</v>
      </c>
      <c r="BI305" s="26">
        <v>0</v>
      </c>
      <c r="BJ305" s="26">
        <v>0</v>
      </c>
      <c r="BK305" s="26">
        <v>0</v>
      </c>
      <c r="BL305" s="26">
        <v>0</v>
      </c>
      <c r="BM305" s="26">
        <v>0</v>
      </c>
      <c r="BN305" s="26">
        <v>0</v>
      </c>
      <c r="BO305" s="26">
        <v>0</v>
      </c>
      <c r="BP305" s="26">
        <v>0</v>
      </c>
      <c r="BQ305" s="26">
        <v>0</v>
      </c>
      <c r="BR305" s="26">
        <v>0</v>
      </c>
      <c r="BS305" s="26">
        <v>0</v>
      </c>
      <c r="BT305" s="26">
        <v>0</v>
      </c>
      <c r="BU305" s="26">
        <v>0</v>
      </c>
      <c r="BV305" s="26">
        <v>0</v>
      </c>
      <c r="BW305" s="26">
        <v>0</v>
      </c>
      <c r="BX305" s="26">
        <v>0</v>
      </c>
      <c r="BY305" s="26">
        <v>0</v>
      </c>
      <c r="BZ305" s="26">
        <v>0</v>
      </c>
      <c r="CA305" s="26">
        <v>0</v>
      </c>
      <c r="CB305" s="26">
        <v>0.9</v>
      </c>
      <c r="CC305" s="27"/>
      <c r="CD305" s="27"/>
      <c r="CE305" s="26">
        <v>2.27</v>
      </c>
      <c r="CG305" s="26">
        <v>9.4499999999999993</v>
      </c>
      <c r="CH305" s="26">
        <v>9.4499999999999993</v>
      </c>
      <c r="CI305" s="26">
        <v>9.4499999999999993</v>
      </c>
      <c r="CJ305" s="26">
        <v>4860</v>
      </c>
      <c r="CK305" s="26">
        <v>3105</v>
      </c>
      <c r="CL305" s="26">
        <v>3982.5</v>
      </c>
      <c r="CM305" s="26">
        <v>46.2</v>
      </c>
      <c r="CN305" s="26">
        <v>46.2</v>
      </c>
      <c r="CO305" s="26">
        <v>46.2</v>
      </c>
      <c r="CP305" s="26">
        <v>0</v>
      </c>
      <c r="CQ305" s="26">
        <v>0</v>
      </c>
    </row>
    <row r="306" spans="1:95" s="26" customFormat="1" x14ac:dyDescent="0.25">
      <c r="A306" s="23" t="str">
        <f>"27/10"</f>
        <v>27/10</v>
      </c>
      <c r="B306" s="24" t="s">
        <v>118</v>
      </c>
      <c r="C306" s="42" t="s">
        <v>173</v>
      </c>
      <c r="D306" s="25">
        <v>0.18</v>
      </c>
      <c r="E306" s="25">
        <v>0</v>
      </c>
      <c r="F306" s="25">
        <v>0.04</v>
      </c>
      <c r="G306" s="25">
        <v>0.04</v>
      </c>
      <c r="H306" s="25">
        <v>4.53</v>
      </c>
      <c r="I306" s="51">
        <v>18.157085999999993</v>
      </c>
      <c r="J306" s="25">
        <v>0</v>
      </c>
      <c r="K306" s="25">
        <v>0</v>
      </c>
      <c r="L306" s="25">
        <v>0</v>
      </c>
      <c r="M306" s="25">
        <v>0</v>
      </c>
      <c r="N306" s="25">
        <v>4.4400000000000004</v>
      </c>
      <c r="O306" s="25">
        <v>0</v>
      </c>
      <c r="P306" s="25">
        <v>0.09</v>
      </c>
      <c r="Q306" s="25">
        <v>0</v>
      </c>
      <c r="R306" s="25">
        <v>0</v>
      </c>
      <c r="S306" s="25">
        <v>0</v>
      </c>
      <c r="T306" s="25">
        <v>0.05</v>
      </c>
      <c r="U306" s="25">
        <v>0.04</v>
      </c>
      <c r="V306" s="25">
        <v>0.13</v>
      </c>
      <c r="W306" s="25">
        <v>0.13</v>
      </c>
      <c r="X306" s="25">
        <v>0</v>
      </c>
      <c r="Y306" s="25">
        <v>0</v>
      </c>
      <c r="Z306" s="25">
        <v>0.01</v>
      </c>
      <c r="AA306" s="25">
        <v>0</v>
      </c>
      <c r="AB306" s="25">
        <v>0</v>
      </c>
      <c r="AC306" s="25">
        <v>0</v>
      </c>
      <c r="AD306" s="25">
        <v>0</v>
      </c>
      <c r="AE306" s="25">
        <v>0</v>
      </c>
      <c r="AF306" s="25">
        <v>0</v>
      </c>
      <c r="AG306" s="25">
        <v>0</v>
      </c>
      <c r="AH306" s="25">
        <v>0</v>
      </c>
      <c r="AI306" s="25">
        <v>0</v>
      </c>
      <c r="AJ306" s="26">
        <v>0</v>
      </c>
      <c r="AK306" s="26">
        <v>0</v>
      </c>
      <c r="AL306" s="26">
        <v>0</v>
      </c>
      <c r="AM306" s="26">
        <v>0</v>
      </c>
      <c r="AN306" s="26">
        <v>0</v>
      </c>
      <c r="AO306" s="26">
        <v>0</v>
      </c>
      <c r="AP306" s="26">
        <v>0</v>
      </c>
      <c r="AQ306" s="26">
        <v>0</v>
      </c>
      <c r="AR306" s="26">
        <v>0</v>
      </c>
      <c r="AS306" s="26">
        <v>0</v>
      </c>
      <c r="AT306" s="26">
        <v>0</v>
      </c>
      <c r="AU306" s="26">
        <v>0</v>
      </c>
      <c r="AV306" s="26">
        <v>0</v>
      </c>
      <c r="AW306" s="26">
        <v>0</v>
      </c>
      <c r="AX306" s="26">
        <v>0</v>
      </c>
      <c r="AY306" s="26">
        <v>0</v>
      </c>
      <c r="AZ306" s="26">
        <v>0</v>
      </c>
      <c r="BA306" s="26">
        <v>0</v>
      </c>
      <c r="BB306" s="26">
        <v>0</v>
      </c>
      <c r="BC306" s="26">
        <v>0</v>
      </c>
      <c r="BD306" s="26">
        <v>0</v>
      </c>
      <c r="BE306" s="26">
        <v>0</v>
      </c>
      <c r="BF306" s="26">
        <v>0</v>
      </c>
      <c r="BG306" s="26">
        <v>0</v>
      </c>
      <c r="BH306" s="26">
        <v>0</v>
      </c>
      <c r="BI306" s="26">
        <v>0</v>
      </c>
      <c r="BJ306" s="26">
        <v>0</v>
      </c>
      <c r="BK306" s="26">
        <v>0</v>
      </c>
      <c r="BL306" s="26">
        <v>0</v>
      </c>
      <c r="BM306" s="26">
        <v>0</v>
      </c>
      <c r="BN306" s="26">
        <v>0</v>
      </c>
      <c r="BO306" s="26">
        <v>0</v>
      </c>
      <c r="BP306" s="26">
        <v>0</v>
      </c>
      <c r="BQ306" s="26">
        <v>0</v>
      </c>
      <c r="BR306" s="26">
        <v>0</v>
      </c>
      <c r="BS306" s="26">
        <v>0</v>
      </c>
      <c r="BT306" s="26">
        <v>0</v>
      </c>
      <c r="BU306" s="26">
        <v>0</v>
      </c>
      <c r="BV306" s="26">
        <v>0</v>
      </c>
      <c r="BW306" s="26">
        <v>0</v>
      </c>
      <c r="BX306" s="26">
        <v>0</v>
      </c>
      <c r="BY306" s="26">
        <v>0</v>
      </c>
      <c r="BZ306" s="26">
        <v>0</v>
      </c>
      <c r="CA306" s="26">
        <v>0</v>
      </c>
      <c r="CB306" s="26">
        <v>180.08</v>
      </c>
      <c r="CC306" s="27"/>
      <c r="CD306" s="27"/>
      <c r="CE306" s="26">
        <v>0</v>
      </c>
      <c r="CG306" s="26">
        <v>3.07</v>
      </c>
      <c r="CH306" s="26">
        <v>3.07</v>
      </c>
      <c r="CI306" s="26">
        <v>3.07</v>
      </c>
      <c r="CJ306" s="26">
        <v>331.88</v>
      </c>
      <c r="CK306" s="26">
        <v>130.5</v>
      </c>
      <c r="CL306" s="26">
        <v>231.19</v>
      </c>
      <c r="CM306" s="26">
        <v>33.01</v>
      </c>
      <c r="CN306" s="26">
        <v>19.510000000000002</v>
      </c>
      <c r="CO306" s="26">
        <v>26.26</v>
      </c>
      <c r="CP306" s="26">
        <v>4.5</v>
      </c>
      <c r="CQ306" s="26">
        <v>0</v>
      </c>
    </row>
    <row r="307" spans="1:95" s="13" customFormat="1" ht="31.5" x14ac:dyDescent="0.25">
      <c r="A307" s="19" t="str">
        <f>"5/4"</f>
        <v>5/4</v>
      </c>
      <c r="B307" s="20" t="s">
        <v>130</v>
      </c>
      <c r="C307" s="43" t="s">
        <v>180</v>
      </c>
      <c r="D307" s="21">
        <v>4.78</v>
      </c>
      <c r="E307" s="21">
        <v>2.12</v>
      </c>
      <c r="F307" s="21">
        <v>4.13</v>
      </c>
      <c r="G307" s="21">
        <v>0.28999999999999998</v>
      </c>
      <c r="H307" s="21">
        <v>26.59</v>
      </c>
      <c r="I307" s="52">
        <v>161.26514279999998</v>
      </c>
      <c r="J307" s="21">
        <v>2.98</v>
      </c>
      <c r="K307" s="21">
        <v>0.08</v>
      </c>
      <c r="L307" s="21">
        <v>0</v>
      </c>
      <c r="M307" s="21">
        <v>0</v>
      </c>
      <c r="N307" s="21">
        <v>7.69</v>
      </c>
      <c r="O307" s="21">
        <v>17.95</v>
      </c>
      <c r="P307" s="21">
        <v>0.94</v>
      </c>
      <c r="Q307" s="21">
        <v>0</v>
      </c>
      <c r="R307" s="21">
        <v>0</v>
      </c>
      <c r="S307" s="21">
        <v>7.0000000000000007E-2</v>
      </c>
      <c r="T307" s="21">
        <v>1.1499999999999999</v>
      </c>
      <c r="U307" s="21">
        <v>211.64</v>
      </c>
      <c r="V307" s="21">
        <v>126.56</v>
      </c>
      <c r="W307" s="21">
        <v>83.44</v>
      </c>
      <c r="X307" s="21">
        <v>13.37</v>
      </c>
      <c r="Y307" s="21">
        <v>78.91</v>
      </c>
      <c r="Z307" s="21">
        <v>0.34</v>
      </c>
      <c r="AA307" s="21">
        <v>17.28</v>
      </c>
      <c r="AB307" s="21">
        <v>14.4</v>
      </c>
      <c r="AC307" s="21">
        <v>32.04</v>
      </c>
      <c r="AD307" s="21">
        <v>0.47</v>
      </c>
      <c r="AE307" s="21">
        <v>0.05</v>
      </c>
      <c r="AF307" s="21">
        <v>0.1</v>
      </c>
      <c r="AG307" s="21">
        <v>0.34</v>
      </c>
      <c r="AH307" s="21">
        <v>1.45</v>
      </c>
      <c r="AI307" s="21">
        <v>0.37</v>
      </c>
      <c r="AJ307" s="13">
        <v>0</v>
      </c>
      <c r="AK307" s="13">
        <v>134.07</v>
      </c>
      <c r="AL307" s="13">
        <v>123.21</v>
      </c>
      <c r="AM307" s="13">
        <v>221.86</v>
      </c>
      <c r="AN307" s="13">
        <v>70.56</v>
      </c>
      <c r="AO307" s="13">
        <v>42.54</v>
      </c>
      <c r="AP307" s="13">
        <v>86.87</v>
      </c>
      <c r="AQ307" s="13">
        <v>31.23</v>
      </c>
      <c r="AR307" s="13">
        <v>147.61000000000001</v>
      </c>
      <c r="AS307" s="13">
        <v>93.26</v>
      </c>
      <c r="AT307" s="13">
        <v>128.12</v>
      </c>
      <c r="AU307" s="13">
        <v>104.8</v>
      </c>
      <c r="AV307" s="13">
        <v>58.04</v>
      </c>
      <c r="AW307" s="13">
        <v>99.62</v>
      </c>
      <c r="AX307" s="13">
        <v>871.11</v>
      </c>
      <c r="AY307" s="13">
        <v>0</v>
      </c>
      <c r="AZ307" s="13">
        <v>283.17</v>
      </c>
      <c r="BA307" s="13">
        <v>145.31</v>
      </c>
      <c r="BB307" s="13">
        <v>74.52</v>
      </c>
      <c r="BC307" s="13">
        <v>59.9</v>
      </c>
      <c r="BD307" s="13">
        <v>0.09</v>
      </c>
      <c r="BE307" s="13">
        <v>0.04</v>
      </c>
      <c r="BF307" s="13">
        <v>0.02</v>
      </c>
      <c r="BG307" s="13">
        <v>0.05</v>
      </c>
      <c r="BH307" s="13">
        <v>0.05</v>
      </c>
      <c r="BI307" s="13">
        <v>0.25</v>
      </c>
      <c r="BJ307" s="13">
        <v>0</v>
      </c>
      <c r="BK307" s="13">
        <v>0.7</v>
      </c>
      <c r="BL307" s="13">
        <v>0</v>
      </c>
      <c r="BM307" s="13">
        <v>0.22</v>
      </c>
      <c r="BN307" s="13">
        <v>0</v>
      </c>
      <c r="BO307" s="13">
        <v>0</v>
      </c>
      <c r="BP307" s="13">
        <v>0</v>
      </c>
      <c r="BQ307" s="13">
        <v>0.05</v>
      </c>
      <c r="BR307" s="13">
        <v>7.0000000000000007E-2</v>
      </c>
      <c r="BS307" s="13">
        <v>0.56999999999999995</v>
      </c>
      <c r="BT307" s="13">
        <v>0</v>
      </c>
      <c r="BU307" s="13">
        <v>0</v>
      </c>
      <c r="BV307" s="13">
        <v>0.03</v>
      </c>
      <c r="BW307" s="13">
        <v>0</v>
      </c>
      <c r="BX307" s="13">
        <v>0</v>
      </c>
      <c r="BY307" s="13">
        <v>0</v>
      </c>
      <c r="BZ307" s="13">
        <v>0</v>
      </c>
      <c r="CA307" s="13">
        <v>0</v>
      </c>
      <c r="CB307" s="13">
        <v>162.62</v>
      </c>
      <c r="CC307" s="22"/>
      <c r="CD307" s="22"/>
      <c r="CE307" s="13">
        <v>19.68</v>
      </c>
      <c r="CG307" s="13">
        <v>25.03</v>
      </c>
      <c r="CH307" s="13">
        <v>10.84</v>
      </c>
      <c r="CI307" s="13">
        <v>17.940000000000001</v>
      </c>
      <c r="CJ307" s="13">
        <v>1406.52</v>
      </c>
      <c r="CK307" s="13">
        <v>633.16999999999996</v>
      </c>
      <c r="CL307" s="13">
        <v>1019.85</v>
      </c>
      <c r="CM307" s="13">
        <v>32.82</v>
      </c>
      <c r="CN307" s="13">
        <v>17.149999999999999</v>
      </c>
      <c r="CO307" s="13">
        <v>24.99</v>
      </c>
      <c r="CP307" s="13">
        <v>4.5</v>
      </c>
      <c r="CQ307" s="13">
        <v>0.45</v>
      </c>
    </row>
    <row r="308" spans="1:95" s="14" customFormat="1" x14ac:dyDescent="0.25">
      <c r="A308" s="28"/>
      <c r="B308" s="29" t="s">
        <v>156</v>
      </c>
      <c r="C308" s="44">
        <v>445</v>
      </c>
      <c r="D308" s="30">
        <f>SUM(D303:D307)</f>
        <v>9.58</v>
      </c>
      <c r="E308" s="30">
        <f t="shared" ref="E308:AI308" si="44">SUM(E303:E307)</f>
        <v>2.16</v>
      </c>
      <c r="F308" s="30">
        <f t="shared" si="44"/>
        <v>10.96</v>
      </c>
      <c r="G308" s="30">
        <f t="shared" si="44"/>
        <v>1.53</v>
      </c>
      <c r="H308" s="30">
        <f t="shared" si="44"/>
        <v>67.850000000000009</v>
      </c>
      <c r="I308" s="53">
        <f t="shared" si="44"/>
        <v>404.71422879999994</v>
      </c>
      <c r="J308" s="30">
        <f t="shared" si="44"/>
        <v>5.96</v>
      </c>
      <c r="K308" s="30">
        <f t="shared" si="44"/>
        <v>0.19</v>
      </c>
      <c r="L308" s="30">
        <f t="shared" si="44"/>
        <v>0</v>
      </c>
      <c r="M308" s="30">
        <f t="shared" si="44"/>
        <v>0</v>
      </c>
      <c r="N308" s="30">
        <f t="shared" si="44"/>
        <v>18.240000000000002</v>
      </c>
      <c r="O308" s="30">
        <f t="shared" si="44"/>
        <v>46.83</v>
      </c>
      <c r="P308" s="30">
        <f t="shared" si="44"/>
        <v>2.77</v>
      </c>
      <c r="Q308" s="30">
        <f t="shared" si="44"/>
        <v>0</v>
      </c>
      <c r="R308" s="30">
        <f t="shared" si="44"/>
        <v>0</v>
      </c>
      <c r="S308" s="30">
        <f t="shared" si="44"/>
        <v>0.29000000000000004</v>
      </c>
      <c r="T308" s="30">
        <f t="shared" si="44"/>
        <v>2.11</v>
      </c>
      <c r="U308" s="30">
        <f t="shared" si="44"/>
        <v>450.03</v>
      </c>
      <c r="V308" s="30">
        <f t="shared" si="44"/>
        <v>202.59</v>
      </c>
      <c r="W308" s="30">
        <f t="shared" si="44"/>
        <v>99.37</v>
      </c>
      <c r="X308" s="30">
        <f t="shared" si="44"/>
        <v>30.57</v>
      </c>
      <c r="Y308" s="30">
        <f t="shared" si="44"/>
        <v>132.41</v>
      </c>
      <c r="Z308" s="30">
        <f t="shared" si="44"/>
        <v>1.58</v>
      </c>
      <c r="AA308" s="30">
        <f t="shared" si="44"/>
        <v>39.28</v>
      </c>
      <c r="AB308" s="30">
        <f t="shared" si="44"/>
        <v>31</v>
      </c>
      <c r="AC308" s="30">
        <f t="shared" si="44"/>
        <v>56.739999999999995</v>
      </c>
      <c r="AD308" s="30">
        <f t="shared" si="44"/>
        <v>1.9000000000000001</v>
      </c>
      <c r="AE308" s="30">
        <f t="shared" si="44"/>
        <v>0.13</v>
      </c>
      <c r="AF308" s="30">
        <f t="shared" si="44"/>
        <v>0.14000000000000001</v>
      </c>
      <c r="AG308" s="30">
        <f t="shared" si="44"/>
        <v>1.1300000000000001</v>
      </c>
      <c r="AH308" s="30">
        <f t="shared" si="44"/>
        <v>3.04</v>
      </c>
      <c r="AI308" s="30">
        <f t="shared" si="44"/>
        <v>0.37</v>
      </c>
      <c r="AJ308" s="14">
        <v>0</v>
      </c>
      <c r="AK308" s="14">
        <v>534.37</v>
      </c>
      <c r="AL308" s="14">
        <v>464.86</v>
      </c>
      <c r="AM308" s="14">
        <v>780.86</v>
      </c>
      <c r="AN308" s="14">
        <v>439.01</v>
      </c>
      <c r="AO308" s="14">
        <v>177.79</v>
      </c>
      <c r="AP308" s="14">
        <v>345.22</v>
      </c>
      <c r="AQ308" s="14">
        <v>116.18</v>
      </c>
      <c r="AR308" s="14">
        <v>503.31</v>
      </c>
      <c r="AS308" s="14">
        <v>199.46</v>
      </c>
      <c r="AT308" s="14">
        <v>274.62</v>
      </c>
      <c r="AU308" s="14">
        <v>228.05</v>
      </c>
      <c r="AV308" s="14">
        <v>211.99</v>
      </c>
      <c r="AW308" s="14">
        <v>212.82</v>
      </c>
      <c r="AX308" s="14">
        <v>1808.21</v>
      </c>
      <c r="AY308" s="14">
        <v>0</v>
      </c>
      <c r="AZ308" s="14">
        <v>588.37</v>
      </c>
      <c r="BA308" s="14">
        <v>280.41000000000003</v>
      </c>
      <c r="BB308" s="14">
        <v>165.42</v>
      </c>
      <c r="BC308" s="14">
        <v>129.6</v>
      </c>
      <c r="BD308" s="14">
        <v>0.22</v>
      </c>
      <c r="BE308" s="14">
        <v>0.1</v>
      </c>
      <c r="BF308" s="14">
        <v>0.05</v>
      </c>
      <c r="BG308" s="14">
        <v>0.12</v>
      </c>
      <c r="BH308" s="14">
        <v>0.14000000000000001</v>
      </c>
      <c r="BI308" s="14">
        <v>0.66</v>
      </c>
      <c r="BJ308" s="14">
        <v>0</v>
      </c>
      <c r="BK308" s="14">
        <v>1.94</v>
      </c>
      <c r="BL308" s="14">
        <v>0</v>
      </c>
      <c r="BM308" s="14">
        <v>0.62</v>
      </c>
      <c r="BN308" s="14">
        <v>0</v>
      </c>
      <c r="BO308" s="14">
        <v>0</v>
      </c>
      <c r="BP308" s="14">
        <v>0</v>
      </c>
      <c r="BQ308" s="14">
        <v>0.13</v>
      </c>
      <c r="BR308" s="14">
        <v>0.19</v>
      </c>
      <c r="BS308" s="14">
        <v>1.94</v>
      </c>
      <c r="BT308" s="14">
        <v>0</v>
      </c>
      <c r="BU308" s="14">
        <v>0</v>
      </c>
      <c r="BV308" s="14">
        <v>0.43</v>
      </c>
      <c r="BW308" s="14">
        <v>0.01</v>
      </c>
      <c r="BX308" s="14">
        <v>0</v>
      </c>
      <c r="BY308" s="14">
        <v>0</v>
      </c>
      <c r="BZ308" s="14">
        <v>0</v>
      </c>
      <c r="CA308" s="14">
        <v>0</v>
      </c>
      <c r="CB308" s="14">
        <v>358.49</v>
      </c>
      <c r="CC308" s="11"/>
      <c r="CD308" s="11" t="e">
        <f>$I$308/#REF!*100</f>
        <v>#REF!</v>
      </c>
      <c r="CE308" s="14">
        <v>44.45</v>
      </c>
      <c r="CG308" s="14">
        <v>37.75</v>
      </c>
      <c r="CH308" s="14">
        <v>23.41</v>
      </c>
      <c r="CI308" s="14">
        <v>30.58</v>
      </c>
      <c r="CJ308" s="14">
        <v>7273.4</v>
      </c>
      <c r="CK308" s="14">
        <v>4128.97</v>
      </c>
      <c r="CL308" s="14">
        <v>5701.18</v>
      </c>
      <c r="CM308" s="14">
        <v>118.21</v>
      </c>
      <c r="CN308" s="14">
        <v>88.62</v>
      </c>
      <c r="CO308" s="14">
        <v>103.41</v>
      </c>
      <c r="CP308" s="14">
        <v>9</v>
      </c>
      <c r="CQ308" s="14">
        <v>0.45</v>
      </c>
    </row>
    <row r="309" spans="1:95" x14ac:dyDescent="0.25">
      <c r="B309" s="18" t="s">
        <v>157</v>
      </c>
    </row>
    <row r="310" spans="1:95" s="13" customFormat="1" x14ac:dyDescent="0.25">
      <c r="A310" s="19" t="str">
        <f>"-"</f>
        <v>-</v>
      </c>
      <c r="B310" s="20" t="s">
        <v>192</v>
      </c>
      <c r="C310" s="43" t="str">
        <f>"100"</f>
        <v>100</v>
      </c>
      <c r="D310" s="21">
        <v>0.5</v>
      </c>
      <c r="E310" s="21">
        <v>0</v>
      </c>
      <c r="F310" s="21">
        <v>0.1</v>
      </c>
      <c r="G310" s="21">
        <v>0</v>
      </c>
      <c r="H310" s="21">
        <v>10.3</v>
      </c>
      <c r="I310" s="52">
        <v>43.239999999999995</v>
      </c>
      <c r="J310" s="21">
        <v>0</v>
      </c>
      <c r="K310" s="21">
        <v>0</v>
      </c>
      <c r="L310" s="21">
        <v>0</v>
      </c>
      <c r="M310" s="21">
        <v>0</v>
      </c>
      <c r="N310" s="21">
        <v>9.9</v>
      </c>
      <c r="O310" s="21">
        <v>0.2</v>
      </c>
      <c r="P310" s="21">
        <v>0.2</v>
      </c>
      <c r="Q310" s="21">
        <v>0</v>
      </c>
      <c r="R310" s="21">
        <v>0</v>
      </c>
      <c r="S310" s="21">
        <v>0.5</v>
      </c>
      <c r="T310" s="21">
        <v>0.3</v>
      </c>
      <c r="U310" s="21">
        <v>6</v>
      </c>
      <c r="V310" s="21">
        <v>120</v>
      </c>
      <c r="W310" s="21">
        <v>7</v>
      </c>
      <c r="X310" s="21">
        <v>4</v>
      </c>
      <c r="Y310" s="21">
        <v>7</v>
      </c>
      <c r="Z310" s="21">
        <v>1.4</v>
      </c>
      <c r="AA310" s="21">
        <v>0</v>
      </c>
      <c r="AB310" s="21">
        <v>0</v>
      </c>
      <c r="AC310" s="21">
        <v>0</v>
      </c>
      <c r="AD310" s="21">
        <v>0.1</v>
      </c>
      <c r="AE310" s="21">
        <v>0.01</v>
      </c>
      <c r="AF310" s="21">
        <v>0.01</v>
      </c>
      <c r="AG310" s="21">
        <v>0.1</v>
      </c>
      <c r="AH310" s="21">
        <v>0.2</v>
      </c>
      <c r="AI310" s="21">
        <v>2</v>
      </c>
      <c r="AJ310" s="13">
        <v>0.2</v>
      </c>
      <c r="AK310" s="13">
        <v>8</v>
      </c>
      <c r="AL310" s="13">
        <v>10</v>
      </c>
      <c r="AM310" s="13">
        <v>14</v>
      </c>
      <c r="AN310" s="13">
        <v>14</v>
      </c>
      <c r="AO310" s="13">
        <v>2</v>
      </c>
      <c r="AP310" s="13">
        <v>8</v>
      </c>
      <c r="AQ310" s="13">
        <v>2</v>
      </c>
      <c r="AR310" s="13">
        <v>7</v>
      </c>
      <c r="AS310" s="13">
        <v>13</v>
      </c>
      <c r="AT310" s="13">
        <v>8</v>
      </c>
      <c r="AU310" s="13">
        <v>58</v>
      </c>
      <c r="AV310" s="13">
        <v>5</v>
      </c>
      <c r="AW310" s="13">
        <v>11</v>
      </c>
      <c r="AX310" s="13">
        <v>32</v>
      </c>
      <c r="AY310" s="13">
        <v>0</v>
      </c>
      <c r="AZ310" s="13">
        <v>10</v>
      </c>
      <c r="BA310" s="13">
        <v>12</v>
      </c>
      <c r="BB310" s="13">
        <v>5</v>
      </c>
      <c r="BC310" s="13">
        <v>4</v>
      </c>
      <c r="BD310" s="13">
        <v>0</v>
      </c>
      <c r="BE310" s="13">
        <v>0</v>
      </c>
      <c r="BF310" s="13">
        <v>0</v>
      </c>
      <c r="BG310" s="13">
        <v>0</v>
      </c>
      <c r="BH310" s="13">
        <v>0</v>
      </c>
      <c r="BI310" s="13">
        <v>0</v>
      </c>
      <c r="BJ310" s="13">
        <v>0</v>
      </c>
      <c r="BK310" s="13">
        <v>0</v>
      </c>
      <c r="BL310" s="13">
        <v>0</v>
      </c>
      <c r="BM310" s="13">
        <v>0</v>
      </c>
      <c r="BN310" s="13">
        <v>0</v>
      </c>
      <c r="BO310" s="13">
        <v>0</v>
      </c>
      <c r="BP310" s="13">
        <v>0</v>
      </c>
      <c r="BQ310" s="13">
        <v>0</v>
      </c>
      <c r="BR310" s="13">
        <v>0</v>
      </c>
      <c r="BS310" s="13">
        <v>0</v>
      </c>
      <c r="BT310" s="13">
        <v>0</v>
      </c>
      <c r="BU310" s="13">
        <v>0</v>
      </c>
      <c r="BV310" s="13">
        <v>0</v>
      </c>
      <c r="BW310" s="13">
        <v>0</v>
      </c>
      <c r="BX310" s="13">
        <v>0</v>
      </c>
      <c r="BY310" s="13">
        <v>0</v>
      </c>
      <c r="BZ310" s="13">
        <v>0</v>
      </c>
      <c r="CA310" s="13">
        <v>0</v>
      </c>
      <c r="CB310" s="13">
        <v>88.1</v>
      </c>
      <c r="CC310" s="22"/>
      <c r="CD310" s="22"/>
      <c r="CE310" s="13">
        <v>0</v>
      </c>
      <c r="CG310" s="13">
        <v>2</v>
      </c>
      <c r="CH310" s="13">
        <v>2</v>
      </c>
      <c r="CI310" s="13">
        <v>2</v>
      </c>
      <c r="CJ310" s="13">
        <v>200</v>
      </c>
      <c r="CK310" s="13">
        <v>91</v>
      </c>
      <c r="CL310" s="13">
        <v>145.5</v>
      </c>
      <c r="CM310" s="13">
        <v>0.3</v>
      </c>
      <c r="CN310" s="13">
        <v>0.3</v>
      </c>
      <c r="CO310" s="13">
        <v>0.3</v>
      </c>
      <c r="CP310" s="13">
        <v>0</v>
      </c>
      <c r="CQ310" s="13">
        <v>0</v>
      </c>
    </row>
    <row r="311" spans="1:95" s="14" customFormat="1" x14ac:dyDescent="0.25">
      <c r="A311" s="28"/>
      <c r="B311" s="29" t="s">
        <v>156</v>
      </c>
      <c r="C311" s="44">
        <v>100</v>
      </c>
      <c r="D311" s="30">
        <v>0.5</v>
      </c>
      <c r="E311" s="30">
        <v>0</v>
      </c>
      <c r="F311" s="30">
        <v>0.1</v>
      </c>
      <c r="G311" s="30">
        <v>0</v>
      </c>
      <c r="H311" s="30">
        <v>10.3</v>
      </c>
      <c r="I311" s="53">
        <v>43.24</v>
      </c>
      <c r="J311" s="30">
        <v>0</v>
      </c>
      <c r="K311" s="30">
        <v>0</v>
      </c>
      <c r="L311" s="30">
        <v>0</v>
      </c>
      <c r="M311" s="30">
        <v>0</v>
      </c>
      <c r="N311" s="30">
        <v>9.9</v>
      </c>
      <c r="O311" s="30">
        <v>0.2</v>
      </c>
      <c r="P311" s="30">
        <v>0.2</v>
      </c>
      <c r="Q311" s="30">
        <v>0</v>
      </c>
      <c r="R311" s="30">
        <v>0</v>
      </c>
      <c r="S311" s="30">
        <v>0.5</v>
      </c>
      <c r="T311" s="30">
        <v>0.3</v>
      </c>
      <c r="U311" s="30">
        <v>6</v>
      </c>
      <c r="V311" s="30">
        <v>120</v>
      </c>
      <c r="W311" s="30">
        <v>7</v>
      </c>
      <c r="X311" s="30">
        <v>4</v>
      </c>
      <c r="Y311" s="30">
        <v>7</v>
      </c>
      <c r="Z311" s="30">
        <v>1.4</v>
      </c>
      <c r="AA311" s="30">
        <v>0</v>
      </c>
      <c r="AB311" s="30">
        <v>0</v>
      </c>
      <c r="AC311" s="30">
        <v>0</v>
      </c>
      <c r="AD311" s="30">
        <v>0.1</v>
      </c>
      <c r="AE311" s="30">
        <v>0.01</v>
      </c>
      <c r="AF311" s="30">
        <v>0.01</v>
      </c>
      <c r="AG311" s="30">
        <v>0.1</v>
      </c>
      <c r="AH311" s="30">
        <v>0.2</v>
      </c>
      <c r="AI311" s="30">
        <v>2</v>
      </c>
      <c r="AJ311" s="14">
        <v>0.2</v>
      </c>
      <c r="AK311" s="14">
        <v>8</v>
      </c>
      <c r="AL311" s="14">
        <v>10</v>
      </c>
      <c r="AM311" s="14">
        <v>14</v>
      </c>
      <c r="AN311" s="14">
        <v>14</v>
      </c>
      <c r="AO311" s="14">
        <v>2</v>
      </c>
      <c r="AP311" s="14">
        <v>8</v>
      </c>
      <c r="AQ311" s="14">
        <v>2</v>
      </c>
      <c r="AR311" s="14">
        <v>7</v>
      </c>
      <c r="AS311" s="14">
        <v>13</v>
      </c>
      <c r="AT311" s="14">
        <v>8</v>
      </c>
      <c r="AU311" s="14">
        <v>58</v>
      </c>
      <c r="AV311" s="14">
        <v>5</v>
      </c>
      <c r="AW311" s="14">
        <v>11</v>
      </c>
      <c r="AX311" s="14">
        <v>32</v>
      </c>
      <c r="AY311" s="14">
        <v>0</v>
      </c>
      <c r="AZ311" s="14">
        <v>10</v>
      </c>
      <c r="BA311" s="14">
        <v>12</v>
      </c>
      <c r="BB311" s="14">
        <v>5</v>
      </c>
      <c r="BC311" s="14">
        <v>4</v>
      </c>
      <c r="BD311" s="14">
        <v>0</v>
      </c>
      <c r="BE311" s="14">
        <v>0</v>
      </c>
      <c r="BF311" s="14">
        <v>0</v>
      </c>
      <c r="BG311" s="14">
        <v>0</v>
      </c>
      <c r="BH311" s="14">
        <v>0</v>
      </c>
      <c r="BI311" s="14">
        <v>0</v>
      </c>
      <c r="BJ311" s="14">
        <v>0</v>
      </c>
      <c r="BK311" s="14">
        <v>0</v>
      </c>
      <c r="BL311" s="14">
        <v>0</v>
      </c>
      <c r="BM311" s="14">
        <v>0</v>
      </c>
      <c r="BN311" s="14">
        <v>0</v>
      </c>
      <c r="BO311" s="14">
        <v>0</v>
      </c>
      <c r="BP311" s="14">
        <v>0</v>
      </c>
      <c r="BQ311" s="14">
        <v>0</v>
      </c>
      <c r="BR311" s="14">
        <v>0</v>
      </c>
      <c r="BS311" s="14">
        <v>0</v>
      </c>
      <c r="BT311" s="14">
        <v>0</v>
      </c>
      <c r="BU311" s="14">
        <v>0</v>
      </c>
      <c r="BV311" s="14">
        <v>0</v>
      </c>
      <c r="BW311" s="14">
        <v>0</v>
      </c>
      <c r="BX311" s="14">
        <v>0</v>
      </c>
      <c r="BY311" s="14">
        <v>0</v>
      </c>
      <c r="BZ311" s="14">
        <v>0</v>
      </c>
      <c r="CA311" s="14">
        <v>0</v>
      </c>
      <c r="CB311" s="14">
        <v>88.1</v>
      </c>
      <c r="CC311" s="11"/>
      <c r="CD311" s="11" t="e">
        <f>$I$311/#REF!*100</f>
        <v>#REF!</v>
      </c>
      <c r="CE311" s="14">
        <v>0</v>
      </c>
      <c r="CG311" s="14">
        <v>2</v>
      </c>
      <c r="CH311" s="14">
        <v>2</v>
      </c>
      <c r="CI311" s="14">
        <v>2</v>
      </c>
      <c r="CJ311" s="14">
        <v>200</v>
      </c>
      <c r="CK311" s="14">
        <v>91</v>
      </c>
      <c r="CL311" s="14">
        <v>145.5</v>
      </c>
      <c r="CM311" s="14">
        <v>0.3</v>
      </c>
      <c r="CN311" s="14">
        <v>0.3</v>
      </c>
      <c r="CO311" s="14">
        <v>0.3</v>
      </c>
      <c r="CP311" s="14">
        <v>0</v>
      </c>
      <c r="CQ311" s="14">
        <v>0</v>
      </c>
    </row>
    <row r="312" spans="1:95" x14ac:dyDescent="0.25">
      <c r="B312" s="18" t="s">
        <v>109</v>
      </c>
    </row>
    <row r="313" spans="1:95" s="26" customFormat="1" x14ac:dyDescent="0.25">
      <c r="A313" s="23" t="str">
        <f>"-"</f>
        <v>-</v>
      </c>
      <c r="B313" s="24" t="s">
        <v>110</v>
      </c>
      <c r="C313" s="42" t="str">
        <f>"20"</f>
        <v>20</v>
      </c>
      <c r="D313" s="25">
        <v>1.32</v>
      </c>
      <c r="E313" s="25">
        <v>0</v>
      </c>
      <c r="F313" s="25">
        <v>0.13</v>
      </c>
      <c r="G313" s="25">
        <v>0.13</v>
      </c>
      <c r="H313" s="25">
        <v>9.3800000000000008</v>
      </c>
      <c r="I313" s="51">
        <v>44.780199999999994</v>
      </c>
      <c r="J313" s="25">
        <v>0</v>
      </c>
      <c r="K313" s="25">
        <v>0</v>
      </c>
      <c r="L313" s="25">
        <v>0</v>
      </c>
      <c r="M313" s="25">
        <v>0</v>
      </c>
      <c r="N313" s="25">
        <v>0.22</v>
      </c>
      <c r="O313" s="25">
        <v>9.1199999999999992</v>
      </c>
      <c r="P313" s="25">
        <v>0.04</v>
      </c>
      <c r="Q313" s="25">
        <v>0</v>
      </c>
      <c r="R313" s="25">
        <v>0</v>
      </c>
      <c r="S313" s="25">
        <v>0</v>
      </c>
      <c r="T313" s="25">
        <v>0.36</v>
      </c>
      <c r="U313" s="25">
        <v>0</v>
      </c>
      <c r="V313" s="25">
        <v>0</v>
      </c>
      <c r="W313" s="25">
        <v>0</v>
      </c>
      <c r="X313" s="25">
        <v>0</v>
      </c>
      <c r="Y313" s="25">
        <v>0</v>
      </c>
      <c r="Z313" s="25">
        <v>0</v>
      </c>
      <c r="AA313" s="25">
        <v>0</v>
      </c>
      <c r="AB313" s="25">
        <v>0</v>
      </c>
      <c r="AC313" s="25">
        <v>0</v>
      </c>
      <c r="AD313" s="25">
        <v>0</v>
      </c>
      <c r="AE313" s="25">
        <v>0</v>
      </c>
      <c r="AF313" s="25">
        <v>0</v>
      </c>
      <c r="AG313" s="25">
        <v>0</v>
      </c>
      <c r="AH313" s="25">
        <v>0</v>
      </c>
      <c r="AI313" s="25">
        <v>0</v>
      </c>
      <c r="AJ313" s="26">
        <v>0</v>
      </c>
      <c r="AK313" s="26">
        <v>63.86</v>
      </c>
      <c r="AL313" s="26">
        <v>66.47</v>
      </c>
      <c r="AM313" s="26">
        <v>101.79</v>
      </c>
      <c r="AN313" s="26">
        <v>33.76</v>
      </c>
      <c r="AO313" s="26">
        <v>20.010000000000002</v>
      </c>
      <c r="AP313" s="26">
        <v>40.020000000000003</v>
      </c>
      <c r="AQ313" s="26">
        <v>15.14</v>
      </c>
      <c r="AR313" s="26">
        <v>72.38</v>
      </c>
      <c r="AS313" s="26">
        <v>44.89</v>
      </c>
      <c r="AT313" s="26">
        <v>62.64</v>
      </c>
      <c r="AU313" s="26">
        <v>51.68</v>
      </c>
      <c r="AV313" s="26">
        <v>27.14</v>
      </c>
      <c r="AW313" s="26">
        <v>48.02</v>
      </c>
      <c r="AX313" s="26">
        <v>401.59</v>
      </c>
      <c r="AY313" s="26">
        <v>0</v>
      </c>
      <c r="AZ313" s="26">
        <v>130.85</v>
      </c>
      <c r="BA313" s="26">
        <v>56.9</v>
      </c>
      <c r="BB313" s="26">
        <v>37.76</v>
      </c>
      <c r="BC313" s="26">
        <v>29.93</v>
      </c>
      <c r="BD313" s="26">
        <v>0</v>
      </c>
      <c r="BE313" s="26">
        <v>0</v>
      </c>
      <c r="BF313" s="26">
        <v>0</v>
      </c>
      <c r="BG313" s="26">
        <v>0</v>
      </c>
      <c r="BH313" s="26">
        <v>0</v>
      </c>
      <c r="BI313" s="26">
        <v>0</v>
      </c>
      <c r="BJ313" s="26">
        <v>0</v>
      </c>
      <c r="BK313" s="26">
        <v>0.02</v>
      </c>
      <c r="BL313" s="26">
        <v>0</v>
      </c>
      <c r="BM313" s="26">
        <v>0</v>
      </c>
      <c r="BN313" s="26">
        <v>0</v>
      </c>
      <c r="BO313" s="26">
        <v>0</v>
      </c>
      <c r="BP313" s="26">
        <v>0</v>
      </c>
      <c r="BQ313" s="26">
        <v>0</v>
      </c>
      <c r="BR313" s="26">
        <v>0</v>
      </c>
      <c r="BS313" s="26">
        <v>0.01</v>
      </c>
      <c r="BT313" s="26">
        <v>0</v>
      </c>
      <c r="BU313" s="26">
        <v>0</v>
      </c>
      <c r="BV313" s="26">
        <v>0.06</v>
      </c>
      <c r="BW313" s="26">
        <v>0</v>
      </c>
      <c r="BX313" s="26">
        <v>0</v>
      </c>
      <c r="BY313" s="26">
        <v>0</v>
      </c>
      <c r="BZ313" s="26">
        <v>0</v>
      </c>
      <c r="CA313" s="26">
        <v>0</v>
      </c>
      <c r="CB313" s="26">
        <v>7.82</v>
      </c>
      <c r="CC313" s="27"/>
      <c r="CD313" s="27"/>
      <c r="CE313" s="26">
        <v>0</v>
      </c>
      <c r="CG313" s="26">
        <v>0</v>
      </c>
      <c r="CH313" s="26">
        <v>0</v>
      </c>
      <c r="CI313" s="26">
        <v>0</v>
      </c>
      <c r="CJ313" s="26">
        <v>380</v>
      </c>
      <c r="CK313" s="26">
        <v>146.4</v>
      </c>
      <c r="CL313" s="26">
        <v>263.2</v>
      </c>
      <c r="CM313" s="26">
        <v>3.04</v>
      </c>
      <c r="CN313" s="26">
        <v>3.04</v>
      </c>
      <c r="CO313" s="26">
        <v>3.04</v>
      </c>
      <c r="CP313" s="26">
        <v>0</v>
      </c>
      <c r="CQ313" s="26">
        <v>0</v>
      </c>
    </row>
    <row r="314" spans="1:95" s="26" customFormat="1" x14ac:dyDescent="0.25">
      <c r="A314" s="54" t="str">
        <f>"-"</f>
        <v>-</v>
      </c>
      <c r="B314" s="24" t="s">
        <v>111</v>
      </c>
      <c r="C314" s="42" t="str">
        <f>"20"</f>
        <v>20</v>
      </c>
      <c r="D314" s="25">
        <v>1.32</v>
      </c>
      <c r="E314" s="25">
        <v>0</v>
      </c>
      <c r="F314" s="25">
        <v>0.24</v>
      </c>
      <c r="G314" s="25">
        <v>0.24</v>
      </c>
      <c r="H314" s="25">
        <v>8.34</v>
      </c>
      <c r="I314" s="51">
        <v>38.676000000000002</v>
      </c>
      <c r="J314" s="25">
        <v>0.04</v>
      </c>
      <c r="K314" s="25">
        <v>0</v>
      </c>
      <c r="L314" s="25">
        <v>0</v>
      </c>
      <c r="M314" s="25">
        <v>0</v>
      </c>
      <c r="N314" s="25">
        <v>0.24</v>
      </c>
      <c r="O314" s="25">
        <v>6.44</v>
      </c>
      <c r="P314" s="25">
        <v>1.66</v>
      </c>
      <c r="Q314" s="25">
        <v>0</v>
      </c>
      <c r="R314" s="25">
        <v>0</v>
      </c>
      <c r="S314" s="25">
        <v>0.2</v>
      </c>
      <c r="T314" s="25">
        <v>0.5</v>
      </c>
      <c r="U314" s="25">
        <v>122</v>
      </c>
      <c r="V314" s="25">
        <v>49</v>
      </c>
      <c r="W314" s="25">
        <v>7</v>
      </c>
      <c r="X314" s="25">
        <v>9.4</v>
      </c>
      <c r="Y314" s="25">
        <v>31.6</v>
      </c>
      <c r="Z314" s="25">
        <v>0.78</v>
      </c>
      <c r="AA314" s="25">
        <v>0</v>
      </c>
      <c r="AB314" s="25">
        <v>1</v>
      </c>
      <c r="AC314" s="25">
        <v>0.2</v>
      </c>
      <c r="AD314" s="25">
        <v>0.28000000000000003</v>
      </c>
      <c r="AE314" s="25">
        <v>0.04</v>
      </c>
      <c r="AF314" s="25">
        <v>0.02</v>
      </c>
      <c r="AG314" s="25">
        <v>0.14000000000000001</v>
      </c>
      <c r="AH314" s="25">
        <v>0.4</v>
      </c>
      <c r="AI314" s="25">
        <v>0</v>
      </c>
      <c r="AJ314" s="26">
        <v>0</v>
      </c>
      <c r="AK314" s="26">
        <v>64.400000000000006</v>
      </c>
      <c r="AL314" s="26">
        <v>49.6</v>
      </c>
      <c r="AM314" s="26">
        <v>85.4</v>
      </c>
      <c r="AN314" s="26">
        <v>44.6</v>
      </c>
      <c r="AO314" s="26">
        <v>18.600000000000001</v>
      </c>
      <c r="AP314" s="26">
        <v>39.6</v>
      </c>
      <c r="AQ314" s="26">
        <v>16</v>
      </c>
      <c r="AR314" s="26">
        <v>74.2</v>
      </c>
      <c r="AS314" s="26">
        <v>59.4</v>
      </c>
      <c r="AT314" s="26">
        <v>58.2</v>
      </c>
      <c r="AU314" s="26">
        <v>92.8</v>
      </c>
      <c r="AV314" s="26">
        <v>24.8</v>
      </c>
      <c r="AW314" s="26">
        <v>62</v>
      </c>
      <c r="AX314" s="26">
        <v>311.8</v>
      </c>
      <c r="AY314" s="26">
        <v>0</v>
      </c>
      <c r="AZ314" s="26">
        <v>105.2</v>
      </c>
      <c r="BA314" s="26">
        <v>58.2</v>
      </c>
      <c r="BB314" s="26">
        <v>36</v>
      </c>
      <c r="BC314" s="26">
        <v>26</v>
      </c>
      <c r="BD314" s="26">
        <v>0</v>
      </c>
      <c r="BE314" s="26">
        <v>0</v>
      </c>
      <c r="BF314" s="26">
        <v>0</v>
      </c>
      <c r="BG314" s="26">
        <v>0</v>
      </c>
      <c r="BH314" s="26">
        <v>0</v>
      </c>
      <c r="BI314" s="26">
        <v>0</v>
      </c>
      <c r="BJ314" s="26">
        <v>0</v>
      </c>
      <c r="BK314" s="26">
        <v>0.03</v>
      </c>
      <c r="BL314" s="26">
        <v>0</v>
      </c>
      <c r="BM314" s="26">
        <v>0</v>
      </c>
      <c r="BN314" s="26">
        <v>0</v>
      </c>
      <c r="BO314" s="26">
        <v>0</v>
      </c>
      <c r="BP314" s="26">
        <v>0</v>
      </c>
      <c r="BQ314" s="26">
        <v>0</v>
      </c>
      <c r="BR314" s="26">
        <v>0</v>
      </c>
      <c r="BS314" s="26">
        <v>0.02</v>
      </c>
      <c r="BT314" s="26">
        <v>0</v>
      </c>
      <c r="BU314" s="26">
        <v>0</v>
      </c>
      <c r="BV314" s="26">
        <v>0.1</v>
      </c>
      <c r="BW314" s="26">
        <v>0.02</v>
      </c>
      <c r="BX314" s="26">
        <v>0</v>
      </c>
      <c r="BY314" s="26">
        <v>0</v>
      </c>
      <c r="BZ314" s="26">
        <v>0</v>
      </c>
      <c r="CA314" s="26">
        <v>0</v>
      </c>
      <c r="CB314" s="26">
        <v>9.4</v>
      </c>
      <c r="CC314" s="27"/>
      <c r="CD314" s="27"/>
      <c r="CE314" s="26">
        <v>0.17</v>
      </c>
      <c r="CG314" s="26">
        <v>1</v>
      </c>
      <c r="CH314" s="26">
        <v>1</v>
      </c>
      <c r="CI314" s="26">
        <v>1</v>
      </c>
      <c r="CJ314" s="26">
        <v>190</v>
      </c>
      <c r="CK314" s="26">
        <v>73.2</v>
      </c>
      <c r="CL314" s="26">
        <v>131.6</v>
      </c>
      <c r="CM314" s="26">
        <v>1.9</v>
      </c>
      <c r="CN314" s="26">
        <v>1.58</v>
      </c>
      <c r="CO314" s="26">
        <v>1.74</v>
      </c>
      <c r="CP314" s="26">
        <v>0</v>
      </c>
      <c r="CQ314" s="26">
        <v>0</v>
      </c>
    </row>
    <row r="315" spans="1:95" s="26" customFormat="1" x14ac:dyDescent="0.25">
      <c r="A315" s="23" t="str">
        <f>"6/10"</f>
        <v>6/10</v>
      </c>
      <c r="B315" s="24" t="s">
        <v>112</v>
      </c>
      <c r="C315" s="42" t="s">
        <v>170</v>
      </c>
      <c r="D315" s="25">
        <v>0.92</v>
      </c>
      <c r="E315" s="25">
        <v>0</v>
      </c>
      <c r="F315" s="25">
        <v>0.05</v>
      </c>
      <c r="G315" s="25">
        <v>0.05</v>
      </c>
      <c r="H315" s="25">
        <v>20.86</v>
      </c>
      <c r="I315" s="51">
        <v>78.839027999999999</v>
      </c>
      <c r="J315" s="25">
        <v>0.02</v>
      </c>
      <c r="K315" s="25">
        <v>0</v>
      </c>
      <c r="L315" s="25">
        <v>0</v>
      </c>
      <c r="M315" s="25">
        <v>0</v>
      </c>
      <c r="N315" s="25">
        <v>17.27</v>
      </c>
      <c r="O315" s="25">
        <v>0.51</v>
      </c>
      <c r="P315" s="25">
        <v>3.08</v>
      </c>
      <c r="Q315" s="25">
        <v>0</v>
      </c>
      <c r="R315" s="25">
        <v>0</v>
      </c>
      <c r="S315" s="25">
        <v>0.27</v>
      </c>
      <c r="T315" s="25">
        <v>0.73</v>
      </c>
      <c r="U315" s="25">
        <v>3.12</v>
      </c>
      <c r="V315" s="25">
        <v>306.24</v>
      </c>
      <c r="W315" s="25">
        <v>28.2</v>
      </c>
      <c r="X315" s="25">
        <v>17.96</v>
      </c>
      <c r="Y315" s="25">
        <v>24.44</v>
      </c>
      <c r="Z315" s="25">
        <v>0.57999999999999996</v>
      </c>
      <c r="AA315" s="25">
        <v>0</v>
      </c>
      <c r="AB315" s="25">
        <v>567</v>
      </c>
      <c r="AC315" s="25">
        <v>104.94</v>
      </c>
      <c r="AD315" s="25">
        <v>0.99</v>
      </c>
      <c r="AE315" s="25">
        <v>0.02</v>
      </c>
      <c r="AF315" s="25">
        <v>0.03</v>
      </c>
      <c r="AG315" s="25">
        <v>0.46</v>
      </c>
      <c r="AH315" s="25">
        <v>0.7</v>
      </c>
      <c r="AI315" s="25">
        <v>0.28999999999999998</v>
      </c>
      <c r="AJ315" s="26">
        <v>0</v>
      </c>
      <c r="AK315" s="26">
        <v>0.01</v>
      </c>
      <c r="AL315" s="26">
        <v>0.01</v>
      </c>
      <c r="AM315" s="26">
        <v>0.01</v>
      </c>
      <c r="AN315" s="26">
        <v>0.02</v>
      </c>
      <c r="AO315" s="26">
        <v>0</v>
      </c>
      <c r="AP315" s="26">
        <v>0.01</v>
      </c>
      <c r="AQ315" s="26">
        <v>0</v>
      </c>
      <c r="AR315" s="26">
        <v>0.01</v>
      </c>
      <c r="AS315" s="26">
        <v>0.01</v>
      </c>
      <c r="AT315" s="26">
        <v>0.01</v>
      </c>
      <c r="AU315" s="26">
        <v>0.05</v>
      </c>
      <c r="AV315" s="26">
        <v>0</v>
      </c>
      <c r="AW315" s="26">
        <v>0.01</v>
      </c>
      <c r="AX315" s="26">
        <v>0.02</v>
      </c>
      <c r="AY315" s="26">
        <v>0</v>
      </c>
      <c r="AZ315" s="26">
        <v>0.01</v>
      </c>
      <c r="BA315" s="26">
        <v>0.01</v>
      </c>
      <c r="BB315" s="26">
        <v>0.01</v>
      </c>
      <c r="BC315" s="26">
        <v>0</v>
      </c>
      <c r="BD315" s="26">
        <v>0</v>
      </c>
      <c r="BE315" s="26">
        <v>0</v>
      </c>
      <c r="BF315" s="26">
        <v>0</v>
      </c>
      <c r="BG315" s="26">
        <v>0</v>
      </c>
      <c r="BH315" s="26">
        <v>0</v>
      </c>
      <c r="BI315" s="26">
        <v>0</v>
      </c>
      <c r="BJ315" s="26">
        <v>0</v>
      </c>
      <c r="BK315" s="26">
        <v>0</v>
      </c>
      <c r="BL315" s="26">
        <v>0</v>
      </c>
      <c r="BM315" s="26">
        <v>0</v>
      </c>
      <c r="BN315" s="26">
        <v>0</v>
      </c>
      <c r="BO315" s="26">
        <v>0</v>
      </c>
      <c r="BP315" s="26">
        <v>0</v>
      </c>
      <c r="BQ315" s="26">
        <v>0</v>
      </c>
      <c r="BR315" s="26">
        <v>0</v>
      </c>
      <c r="BS315" s="26">
        <v>0.01</v>
      </c>
      <c r="BT315" s="26">
        <v>0</v>
      </c>
      <c r="BU315" s="26">
        <v>0</v>
      </c>
      <c r="BV315" s="26">
        <v>0.01</v>
      </c>
      <c r="BW315" s="26">
        <v>0</v>
      </c>
      <c r="BX315" s="26">
        <v>0</v>
      </c>
      <c r="BY315" s="26">
        <v>0</v>
      </c>
      <c r="BZ315" s="26">
        <v>0</v>
      </c>
      <c r="CA315" s="26">
        <v>0</v>
      </c>
      <c r="CB315" s="26">
        <v>192.61</v>
      </c>
      <c r="CC315" s="27"/>
      <c r="CD315" s="27"/>
      <c r="CE315" s="26">
        <v>94.5</v>
      </c>
      <c r="CG315" s="26">
        <v>3.29</v>
      </c>
      <c r="CH315" s="26">
        <v>3.29</v>
      </c>
      <c r="CI315" s="26">
        <v>3.29</v>
      </c>
      <c r="CJ315" s="26">
        <v>378.75</v>
      </c>
      <c r="CK315" s="26">
        <v>144.15</v>
      </c>
      <c r="CL315" s="26">
        <v>261.45</v>
      </c>
      <c r="CM315" s="26">
        <v>34.950000000000003</v>
      </c>
      <c r="CN315" s="26">
        <v>20.78</v>
      </c>
      <c r="CO315" s="26">
        <v>27.86</v>
      </c>
      <c r="CP315" s="26">
        <v>9</v>
      </c>
      <c r="CQ315" s="26">
        <v>0</v>
      </c>
    </row>
    <row r="316" spans="1:95" s="26" customFormat="1" ht="31.5" x14ac:dyDescent="0.25">
      <c r="A316" s="23" t="str">
        <f>"7/2"</f>
        <v>7/2</v>
      </c>
      <c r="B316" s="24" t="s">
        <v>125</v>
      </c>
      <c r="C316" s="42" t="str">
        <f>"180"</f>
        <v>180</v>
      </c>
      <c r="D316" s="25">
        <v>1.3</v>
      </c>
      <c r="E316" s="25">
        <v>5.86</v>
      </c>
      <c r="F316" s="25">
        <v>1.71</v>
      </c>
      <c r="G316" s="25">
        <v>1.94</v>
      </c>
      <c r="H316" s="25">
        <v>7.09</v>
      </c>
      <c r="I316" s="51">
        <v>46.318271111999998</v>
      </c>
      <c r="J316" s="25">
        <v>0.24</v>
      </c>
      <c r="K316" s="25">
        <v>1.17</v>
      </c>
      <c r="L316" s="25">
        <v>0</v>
      </c>
      <c r="M316" s="25">
        <v>0</v>
      </c>
      <c r="N316" s="25">
        <v>3.14</v>
      </c>
      <c r="O316" s="25">
        <v>2.52</v>
      </c>
      <c r="P316" s="25">
        <v>1.43</v>
      </c>
      <c r="Q316" s="25">
        <v>0</v>
      </c>
      <c r="R316" s="25">
        <v>0</v>
      </c>
      <c r="S316" s="25">
        <v>0.21</v>
      </c>
      <c r="T316" s="25">
        <v>1.03</v>
      </c>
      <c r="U316" s="25">
        <v>148.27000000000001</v>
      </c>
      <c r="V316" s="25">
        <v>235.06</v>
      </c>
      <c r="W316" s="25">
        <v>25.74</v>
      </c>
      <c r="X316" s="25">
        <v>13.73</v>
      </c>
      <c r="Y316" s="25">
        <v>29.21</v>
      </c>
      <c r="Z316" s="25">
        <v>0.49</v>
      </c>
      <c r="AA316" s="25">
        <v>0</v>
      </c>
      <c r="AB316" s="25">
        <v>874.08</v>
      </c>
      <c r="AC316" s="25">
        <v>181.89</v>
      </c>
      <c r="AD316" s="25">
        <v>0.9</v>
      </c>
      <c r="AE316" s="25">
        <v>0.03</v>
      </c>
      <c r="AF316" s="25">
        <v>0.03</v>
      </c>
      <c r="AG316" s="25">
        <v>0.52</v>
      </c>
      <c r="AH316" s="25">
        <v>0.86</v>
      </c>
      <c r="AI316" s="25">
        <v>9.99</v>
      </c>
      <c r="AJ316" s="26">
        <v>0</v>
      </c>
      <c r="AK316" s="26">
        <v>32.4</v>
      </c>
      <c r="AL316" s="26">
        <v>30.88</v>
      </c>
      <c r="AM316" s="26">
        <v>39.26</v>
      </c>
      <c r="AN316" s="26">
        <v>39.17</v>
      </c>
      <c r="AO316" s="26">
        <v>11.76</v>
      </c>
      <c r="AP316" s="26">
        <v>28.51</v>
      </c>
      <c r="AQ316" s="26">
        <v>8.2899999999999991</v>
      </c>
      <c r="AR316" s="26">
        <v>33.25</v>
      </c>
      <c r="AS316" s="26">
        <v>43.91</v>
      </c>
      <c r="AT316" s="26">
        <v>66.510000000000005</v>
      </c>
      <c r="AU316" s="26">
        <v>96.03</v>
      </c>
      <c r="AV316" s="26">
        <v>15.41</v>
      </c>
      <c r="AW316" s="26">
        <v>29.27</v>
      </c>
      <c r="AX316" s="26">
        <v>173.44</v>
      </c>
      <c r="AY316" s="26">
        <v>0</v>
      </c>
      <c r="AZ316" s="26">
        <v>32.57</v>
      </c>
      <c r="BA316" s="26">
        <v>32.32</v>
      </c>
      <c r="BB316" s="26">
        <v>27.75</v>
      </c>
      <c r="BC316" s="26">
        <v>11.68</v>
      </c>
      <c r="BD316" s="26">
        <v>0</v>
      </c>
      <c r="BE316" s="26">
        <v>0</v>
      </c>
      <c r="BF316" s="26">
        <v>0</v>
      </c>
      <c r="BG316" s="26">
        <v>0</v>
      </c>
      <c r="BH316" s="26">
        <v>0</v>
      </c>
      <c r="BI316" s="26">
        <v>0</v>
      </c>
      <c r="BJ316" s="26">
        <v>0</v>
      </c>
      <c r="BK316" s="26">
        <v>0.11</v>
      </c>
      <c r="BL316" s="26">
        <v>0</v>
      </c>
      <c r="BM316" s="26">
        <v>7.0000000000000007E-2</v>
      </c>
      <c r="BN316" s="26">
        <v>0</v>
      </c>
      <c r="BO316" s="26">
        <v>0.01</v>
      </c>
      <c r="BP316" s="26">
        <v>0</v>
      </c>
      <c r="BQ316" s="26">
        <v>0</v>
      </c>
      <c r="BR316" s="26">
        <v>0</v>
      </c>
      <c r="BS316" s="26">
        <v>0.4</v>
      </c>
      <c r="BT316" s="26">
        <v>0</v>
      </c>
      <c r="BU316" s="26">
        <v>0</v>
      </c>
      <c r="BV316" s="26">
        <v>1.08</v>
      </c>
      <c r="BW316" s="26">
        <v>0</v>
      </c>
      <c r="BX316" s="26">
        <v>0</v>
      </c>
      <c r="BY316" s="26">
        <v>0</v>
      </c>
      <c r="BZ316" s="26">
        <v>0</v>
      </c>
      <c r="CA316" s="26">
        <v>0</v>
      </c>
      <c r="CB316" s="26">
        <v>212.57</v>
      </c>
      <c r="CC316" s="27"/>
      <c r="CD316" s="27"/>
      <c r="CE316" s="26">
        <v>145.68</v>
      </c>
      <c r="CG316" s="26">
        <v>18.75</v>
      </c>
      <c r="CH316" s="26">
        <v>10.46</v>
      </c>
      <c r="CI316" s="26">
        <v>14.61</v>
      </c>
      <c r="CJ316" s="26">
        <v>728.44</v>
      </c>
      <c r="CK316" s="26">
        <v>255.91</v>
      </c>
      <c r="CL316" s="26">
        <v>492.17</v>
      </c>
      <c r="CM316" s="26">
        <v>35.619999999999997</v>
      </c>
      <c r="CN316" s="26">
        <v>22.05</v>
      </c>
      <c r="CO316" s="26">
        <v>28.84</v>
      </c>
      <c r="CP316" s="26">
        <v>0</v>
      </c>
      <c r="CQ316" s="26">
        <v>0.36</v>
      </c>
    </row>
    <row r="317" spans="1:95" s="26" customFormat="1" ht="31.5" x14ac:dyDescent="0.25">
      <c r="A317" s="23" t="str">
        <f>"3/3"</f>
        <v>3/3</v>
      </c>
      <c r="B317" s="24" t="s">
        <v>179</v>
      </c>
      <c r="C317" s="42" t="s">
        <v>176</v>
      </c>
      <c r="D317" s="25">
        <v>3.11</v>
      </c>
      <c r="E317" s="25">
        <v>0.55000000000000004</v>
      </c>
      <c r="F317" s="25">
        <v>3.54</v>
      </c>
      <c r="G317" s="25">
        <v>0.51</v>
      </c>
      <c r="H317" s="25">
        <v>22.09</v>
      </c>
      <c r="I317" s="51">
        <v>131.52052499999999</v>
      </c>
      <c r="J317" s="25">
        <v>2.2200000000000002</v>
      </c>
      <c r="K317" s="25">
        <v>0.08</v>
      </c>
      <c r="L317" s="25">
        <v>0</v>
      </c>
      <c r="M317" s="25">
        <v>0</v>
      </c>
      <c r="N317" s="25">
        <v>2.16</v>
      </c>
      <c r="O317" s="25">
        <v>18.23</v>
      </c>
      <c r="P317" s="25">
        <v>1.7</v>
      </c>
      <c r="Q317" s="25">
        <v>0</v>
      </c>
      <c r="R317" s="25">
        <v>0</v>
      </c>
      <c r="S317" s="25">
        <v>0.28999999999999998</v>
      </c>
      <c r="T317" s="25">
        <v>1.89</v>
      </c>
      <c r="U317" s="25">
        <v>77.84</v>
      </c>
      <c r="V317" s="25">
        <v>636.26</v>
      </c>
      <c r="W317" s="25">
        <v>33.96</v>
      </c>
      <c r="X317" s="25">
        <v>30.35</v>
      </c>
      <c r="Y317" s="25">
        <v>86.82</v>
      </c>
      <c r="Z317" s="25">
        <v>1.1200000000000001</v>
      </c>
      <c r="AA317" s="25">
        <v>18.75</v>
      </c>
      <c r="AB317" s="25">
        <v>34.11</v>
      </c>
      <c r="AC317" s="25">
        <v>25.05</v>
      </c>
      <c r="AD317" s="25">
        <v>0.17</v>
      </c>
      <c r="AE317" s="25">
        <v>0.12</v>
      </c>
      <c r="AF317" s="25">
        <v>0.1</v>
      </c>
      <c r="AG317" s="25">
        <v>1.33</v>
      </c>
      <c r="AH317" s="25">
        <v>2.59</v>
      </c>
      <c r="AI317" s="25">
        <v>5.45</v>
      </c>
      <c r="AJ317" s="26">
        <v>0</v>
      </c>
      <c r="AK317" s="26">
        <v>33.56</v>
      </c>
      <c r="AL317" s="26">
        <v>52.76</v>
      </c>
      <c r="AM317" s="26">
        <v>66.83</v>
      </c>
      <c r="AN317" s="26">
        <v>78.55</v>
      </c>
      <c r="AO317" s="26">
        <v>13.43</v>
      </c>
      <c r="AP317" s="26">
        <v>52.97</v>
      </c>
      <c r="AQ317" s="26">
        <v>27.18</v>
      </c>
      <c r="AR317" s="26">
        <v>54.08</v>
      </c>
      <c r="AS317" s="26">
        <v>75.67</v>
      </c>
      <c r="AT317" s="26">
        <v>206.13</v>
      </c>
      <c r="AU317" s="26">
        <v>91.81</v>
      </c>
      <c r="AV317" s="26">
        <v>19.2</v>
      </c>
      <c r="AW317" s="26">
        <v>53.44</v>
      </c>
      <c r="AX317" s="26">
        <v>287.20999999999998</v>
      </c>
      <c r="AY317" s="26">
        <v>0</v>
      </c>
      <c r="AZ317" s="26">
        <v>40.19</v>
      </c>
      <c r="BA317" s="26">
        <v>36.549999999999997</v>
      </c>
      <c r="BB317" s="26">
        <v>39.97</v>
      </c>
      <c r="BC317" s="26">
        <v>17.03</v>
      </c>
      <c r="BD317" s="26">
        <v>0.1</v>
      </c>
      <c r="BE317" s="26">
        <v>0.04</v>
      </c>
      <c r="BF317" s="26">
        <v>0.02</v>
      </c>
      <c r="BG317" s="26">
        <v>0.05</v>
      </c>
      <c r="BH317" s="26">
        <v>0.06</v>
      </c>
      <c r="BI317" s="26">
        <v>0.28999999999999998</v>
      </c>
      <c r="BJ317" s="26">
        <v>0</v>
      </c>
      <c r="BK317" s="26">
        <v>0.88</v>
      </c>
      <c r="BL317" s="26">
        <v>0</v>
      </c>
      <c r="BM317" s="26">
        <v>0.26</v>
      </c>
      <c r="BN317" s="26">
        <v>0</v>
      </c>
      <c r="BO317" s="26">
        <v>0</v>
      </c>
      <c r="BP317" s="26">
        <v>0</v>
      </c>
      <c r="BQ317" s="26">
        <v>0.05</v>
      </c>
      <c r="BR317" s="26">
        <v>0.09</v>
      </c>
      <c r="BS317" s="26">
        <v>0.85</v>
      </c>
      <c r="BT317" s="26">
        <v>0</v>
      </c>
      <c r="BU317" s="26">
        <v>0</v>
      </c>
      <c r="BV317" s="26">
        <v>0.14000000000000001</v>
      </c>
      <c r="BW317" s="26">
        <v>0</v>
      </c>
      <c r="BX317" s="26">
        <v>0</v>
      </c>
      <c r="BY317" s="26">
        <v>0</v>
      </c>
      <c r="BZ317" s="26">
        <v>0</v>
      </c>
      <c r="CA317" s="26">
        <v>0</v>
      </c>
      <c r="CB317" s="26">
        <v>123.74</v>
      </c>
      <c r="CC317" s="27"/>
      <c r="CD317" s="27"/>
      <c r="CE317" s="26">
        <v>24.43</v>
      </c>
      <c r="CG317" s="26">
        <v>14.07</v>
      </c>
      <c r="CH317" s="26">
        <v>9.33</v>
      </c>
      <c r="CI317" s="26">
        <v>11.7</v>
      </c>
      <c r="CJ317" s="26">
        <v>481.65</v>
      </c>
      <c r="CK317" s="26">
        <v>423.36</v>
      </c>
      <c r="CL317" s="26">
        <v>452.5</v>
      </c>
      <c r="CM317" s="26">
        <v>19.53</v>
      </c>
      <c r="CN317" s="26">
        <v>2.87</v>
      </c>
      <c r="CO317" s="26">
        <v>11.2</v>
      </c>
      <c r="CP317" s="26">
        <v>0</v>
      </c>
      <c r="CQ317" s="26">
        <v>0.23</v>
      </c>
    </row>
    <row r="318" spans="1:95" s="13" customFormat="1" x14ac:dyDescent="0.25">
      <c r="A318" s="19" t="str">
        <f>"4/256"</f>
        <v>4/256</v>
      </c>
      <c r="B318" s="20" t="s">
        <v>153</v>
      </c>
      <c r="C318" s="43" t="str">
        <f>"70"</f>
        <v>70</v>
      </c>
      <c r="D318" s="21">
        <v>10.53</v>
      </c>
      <c r="E318" s="21">
        <v>10.81</v>
      </c>
      <c r="F318" s="21">
        <v>10.050000000000001</v>
      </c>
      <c r="G318" s="21">
        <v>2.12</v>
      </c>
      <c r="H318" s="21">
        <v>2.08</v>
      </c>
      <c r="I318" s="52">
        <v>140.66461920000003</v>
      </c>
      <c r="J318" s="21">
        <v>4.3899999999999997</v>
      </c>
      <c r="K318" s="21">
        <v>1.37</v>
      </c>
      <c r="L318" s="21">
        <v>0</v>
      </c>
      <c r="M318" s="21">
        <v>0</v>
      </c>
      <c r="N318" s="21">
        <v>0.96</v>
      </c>
      <c r="O318" s="21">
        <v>0.9</v>
      </c>
      <c r="P318" s="21">
        <v>0.22</v>
      </c>
      <c r="Q318" s="21">
        <v>0</v>
      </c>
      <c r="R318" s="21">
        <v>0</v>
      </c>
      <c r="S318" s="21">
        <v>0.1</v>
      </c>
      <c r="T318" s="21">
        <v>0.89</v>
      </c>
      <c r="U318" s="21">
        <v>120.32</v>
      </c>
      <c r="V318" s="21">
        <v>204.39</v>
      </c>
      <c r="W318" s="21">
        <v>7.55</v>
      </c>
      <c r="X318" s="21">
        <v>14.14</v>
      </c>
      <c r="Y318" s="21">
        <v>101.07</v>
      </c>
      <c r="Z318" s="21">
        <v>1.49</v>
      </c>
      <c r="AA318" s="21">
        <v>0</v>
      </c>
      <c r="AB318" s="21">
        <v>319.2</v>
      </c>
      <c r="AC318" s="21">
        <v>66.5</v>
      </c>
      <c r="AD318" s="21">
        <v>1.23</v>
      </c>
      <c r="AE318" s="21">
        <v>0.03</v>
      </c>
      <c r="AF318" s="21">
        <v>0.08</v>
      </c>
      <c r="AG318" s="21">
        <v>2.2799999999999998</v>
      </c>
      <c r="AH318" s="21">
        <v>4.9400000000000004</v>
      </c>
      <c r="AI318" s="21">
        <v>0.8</v>
      </c>
      <c r="AJ318" s="13">
        <v>0</v>
      </c>
      <c r="AK318" s="13">
        <v>572.59</v>
      </c>
      <c r="AL318" s="13">
        <v>433.66</v>
      </c>
      <c r="AM318" s="13">
        <v>818.96</v>
      </c>
      <c r="AN318" s="13">
        <v>1418.25</v>
      </c>
      <c r="AO318" s="13">
        <v>245.28</v>
      </c>
      <c r="AP318" s="13">
        <v>443.49</v>
      </c>
      <c r="AQ318" s="13">
        <v>116.22</v>
      </c>
      <c r="AR318" s="13">
        <v>441.58</v>
      </c>
      <c r="AS318" s="13">
        <v>598.72</v>
      </c>
      <c r="AT318" s="13">
        <v>575.97</v>
      </c>
      <c r="AU318" s="13">
        <v>975.24</v>
      </c>
      <c r="AV318" s="13">
        <v>390.76</v>
      </c>
      <c r="AW318" s="13">
        <v>517.1</v>
      </c>
      <c r="AX318" s="13">
        <v>1725.01</v>
      </c>
      <c r="AY318" s="13">
        <v>158.38</v>
      </c>
      <c r="AZ318" s="13">
        <v>387.66</v>
      </c>
      <c r="BA318" s="13">
        <v>433.44</v>
      </c>
      <c r="BB318" s="13">
        <v>363.12</v>
      </c>
      <c r="BC318" s="13">
        <v>144.4</v>
      </c>
      <c r="BD318" s="13">
        <v>0</v>
      </c>
      <c r="BE318" s="13">
        <v>0</v>
      </c>
      <c r="BF318" s="13">
        <v>0</v>
      </c>
      <c r="BG318" s="13">
        <v>0</v>
      </c>
      <c r="BH318" s="13">
        <v>0</v>
      </c>
      <c r="BI318" s="13">
        <v>0</v>
      </c>
      <c r="BJ318" s="13">
        <v>0</v>
      </c>
      <c r="BK318" s="13">
        <v>0.12</v>
      </c>
      <c r="BL318" s="13">
        <v>0</v>
      </c>
      <c r="BM318" s="13">
        <v>0.08</v>
      </c>
      <c r="BN318" s="13">
        <v>0.01</v>
      </c>
      <c r="BO318" s="13">
        <v>0.01</v>
      </c>
      <c r="BP318" s="13">
        <v>0</v>
      </c>
      <c r="BQ318" s="13">
        <v>0</v>
      </c>
      <c r="BR318" s="13">
        <v>0</v>
      </c>
      <c r="BS318" s="13">
        <v>0.44</v>
      </c>
      <c r="BT318" s="13">
        <v>0</v>
      </c>
      <c r="BU318" s="13">
        <v>0</v>
      </c>
      <c r="BV318" s="13">
        <v>1.25</v>
      </c>
      <c r="BW318" s="13">
        <v>0</v>
      </c>
      <c r="BX318" s="13">
        <v>0</v>
      </c>
      <c r="BY318" s="13">
        <v>0</v>
      </c>
      <c r="BZ318" s="13">
        <v>0</v>
      </c>
      <c r="CA318" s="13">
        <v>0</v>
      </c>
      <c r="CB318" s="13">
        <v>45</v>
      </c>
      <c r="CC318" s="22"/>
      <c r="CD318" s="22"/>
      <c r="CE318" s="13">
        <v>53.2</v>
      </c>
      <c r="CG318" s="13">
        <v>9.16</v>
      </c>
      <c r="CH318" s="13">
        <v>6.16</v>
      </c>
      <c r="CI318" s="13">
        <v>7.66</v>
      </c>
      <c r="CJ318" s="13">
        <v>1399.1</v>
      </c>
      <c r="CK318" s="13">
        <v>874.55</v>
      </c>
      <c r="CL318" s="13">
        <v>1136.82</v>
      </c>
      <c r="CM318" s="13">
        <v>9.56</v>
      </c>
      <c r="CN318" s="13">
        <v>5.58</v>
      </c>
      <c r="CO318" s="13">
        <v>7.58</v>
      </c>
      <c r="CP318" s="13">
        <v>0</v>
      </c>
      <c r="CQ318" s="13">
        <v>0.21</v>
      </c>
    </row>
    <row r="319" spans="1:95" s="14" customFormat="1" x14ac:dyDescent="0.25">
      <c r="A319" s="28"/>
      <c r="B319" s="29" t="s">
        <v>156</v>
      </c>
      <c r="C319" s="44">
        <v>620</v>
      </c>
      <c r="D319" s="30">
        <f>SUM(D313:D318)</f>
        <v>18.5</v>
      </c>
      <c r="E319" s="30">
        <f t="shared" ref="E319:AI319" si="45">SUM(E313:E318)</f>
        <v>17.22</v>
      </c>
      <c r="F319" s="30">
        <f t="shared" si="45"/>
        <v>15.72</v>
      </c>
      <c r="G319" s="30">
        <f t="shared" si="45"/>
        <v>4.99</v>
      </c>
      <c r="H319" s="30">
        <f t="shared" si="45"/>
        <v>69.84</v>
      </c>
      <c r="I319" s="53">
        <f t="shared" si="45"/>
        <v>480.79864331200008</v>
      </c>
      <c r="J319" s="30">
        <f t="shared" si="45"/>
        <v>6.91</v>
      </c>
      <c r="K319" s="30">
        <f t="shared" si="45"/>
        <v>2.62</v>
      </c>
      <c r="L319" s="30">
        <f t="shared" si="45"/>
        <v>0</v>
      </c>
      <c r="M319" s="30">
        <f t="shared" si="45"/>
        <v>0</v>
      </c>
      <c r="N319" s="30">
        <f t="shared" si="45"/>
        <v>23.990000000000002</v>
      </c>
      <c r="O319" s="30">
        <f t="shared" si="45"/>
        <v>37.72</v>
      </c>
      <c r="P319" s="30">
        <f t="shared" si="45"/>
        <v>8.1300000000000008</v>
      </c>
      <c r="Q319" s="30">
        <f t="shared" si="45"/>
        <v>0</v>
      </c>
      <c r="R319" s="30">
        <f t="shared" si="45"/>
        <v>0</v>
      </c>
      <c r="S319" s="30">
        <f t="shared" si="45"/>
        <v>1.07</v>
      </c>
      <c r="T319" s="30">
        <f t="shared" si="45"/>
        <v>5.3999999999999995</v>
      </c>
      <c r="U319" s="30">
        <f t="shared" si="45"/>
        <v>471.55</v>
      </c>
      <c r="V319" s="30">
        <f t="shared" si="45"/>
        <v>1430.9499999999998</v>
      </c>
      <c r="W319" s="30">
        <f t="shared" si="45"/>
        <v>102.45</v>
      </c>
      <c r="X319" s="30">
        <f t="shared" si="45"/>
        <v>85.58</v>
      </c>
      <c r="Y319" s="30">
        <f t="shared" si="45"/>
        <v>273.14</v>
      </c>
      <c r="Z319" s="30">
        <f t="shared" si="45"/>
        <v>4.46</v>
      </c>
      <c r="AA319" s="30">
        <f t="shared" si="45"/>
        <v>18.75</v>
      </c>
      <c r="AB319" s="30">
        <f t="shared" si="45"/>
        <v>1795.3899999999999</v>
      </c>
      <c r="AC319" s="30">
        <f t="shared" si="45"/>
        <v>378.58</v>
      </c>
      <c r="AD319" s="30">
        <f t="shared" si="45"/>
        <v>3.57</v>
      </c>
      <c r="AE319" s="30">
        <f t="shared" si="45"/>
        <v>0.24</v>
      </c>
      <c r="AF319" s="30">
        <f t="shared" si="45"/>
        <v>0.26</v>
      </c>
      <c r="AG319" s="30">
        <f t="shared" si="45"/>
        <v>4.7300000000000004</v>
      </c>
      <c r="AH319" s="30">
        <f t="shared" si="45"/>
        <v>9.49</v>
      </c>
      <c r="AI319" s="30">
        <f t="shared" si="45"/>
        <v>16.53</v>
      </c>
      <c r="AJ319" s="14">
        <v>0</v>
      </c>
      <c r="AK319" s="14">
        <v>734.61</v>
      </c>
      <c r="AL319" s="14">
        <v>608.58000000000004</v>
      </c>
      <c r="AM319" s="14">
        <v>1069.55</v>
      </c>
      <c r="AN319" s="14">
        <v>1592.05</v>
      </c>
      <c r="AO319" s="14">
        <v>299.77999999999997</v>
      </c>
      <c r="AP319" s="14">
        <v>584.79999999999995</v>
      </c>
      <c r="AQ319" s="14">
        <v>174.83</v>
      </c>
      <c r="AR319" s="14">
        <v>638.4</v>
      </c>
      <c r="AS319" s="14">
        <v>792.9</v>
      </c>
      <c r="AT319" s="14">
        <v>940.35</v>
      </c>
      <c r="AU319" s="14">
        <v>1261.2</v>
      </c>
      <c r="AV319" s="14">
        <v>464.92</v>
      </c>
      <c r="AW319" s="14">
        <v>678.85</v>
      </c>
      <c r="AX319" s="14">
        <v>2743.18</v>
      </c>
      <c r="AY319" s="14">
        <v>158.38</v>
      </c>
      <c r="AZ319" s="14">
        <v>643.88</v>
      </c>
      <c r="BA319" s="14">
        <v>588.32000000000005</v>
      </c>
      <c r="BB319" s="14">
        <v>486.61</v>
      </c>
      <c r="BC319" s="14">
        <v>216.03</v>
      </c>
      <c r="BD319" s="14">
        <v>0.1</v>
      </c>
      <c r="BE319" s="14">
        <v>0.04</v>
      </c>
      <c r="BF319" s="14">
        <v>0.02</v>
      </c>
      <c r="BG319" s="14">
        <v>0.05</v>
      </c>
      <c r="BH319" s="14">
        <v>0.06</v>
      </c>
      <c r="BI319" s="14">
        <v>0.28999999999999998</v>
      </c>
      <c r="BJ319" s="14">
        <v>0</v>
      </c>
      <c r="BK319" s="14">
        <v>1.1399999999999999</v>
      </c>
      <c r="BL319" s="14">
        <v>0</v>
      </c>
      <c r="BM319" s="14">
        <v>0.41</v>
      </c>
      <c r="BN319" s="14">
        <v>0.01</v>
      </c>
      <c r="BO319" s="14">
        <v>0.02</v>
      </c>
      <c r="BP319" s="14">
        <v>0</v>
      </c>
      <c r="BQ319" s="14">
        <v>0.05</v>
      </c>
      <c r="BR319" s="14">
        <v>0.09</v>
      </c>
      <c r="BS319" s="14">
        <v>1.73</v>
      </c>
      <c r="BT319" s="14">
        <v>0</v>
      </c>
      <c r="BU319" s="14">
        <v>0</v>
      </c>
      <c r="BV319" s="14">
        <v>2.57</v>
      </c>
      <c r="BW319" s="14">
        <v>0.01</v>
      </c>
      <c r="BX319" s="14">
        <v>0</v>
      </c>
      <c r="BY319" s="14">
        <v>0</v>
      </c>
      <c r="BZ319" s="14">
        <v>0</v>
      </c>
      <c r="CA319" s="14">
        <v>0</v>
      </c>
      <c r="CB319" s="14">
        <v>586.42999999999995</v>
      </c>
      <c r="CC319" s="11"/>
      <c r="CD319" s="11" t="e">
        <f>$I$319/#REF!*100</f>
        <v>#REF!</v>
      </c>
      <c r="CE319" s="14">
        <v>317.89999999999998</v>
      </c>
      <c r="CG319" s="14">
        <v>46.28</v>
      </c>
      <c r="CH319" s="14">
        <v>30.24</v>
      </c>
      <c r="CI319" s="14">
        <v>38.26</v>
      </c>
      <c r="CJ319" s="14">
        <v>3557.94</v>
      </c>
      <c r="CK319" s="14">
        <v>1917.57</v>
      </c>
      <c r="CL319" s="14">
        <v>2737.75</v>
      </c>
      <c r="CM319" s="14">
        <v>104.6</v>
      </c>
      <c r="CN319" s="14">
        <v>55.9</v>
      </c>
      <c r="CO319" s="14">
        <v>80.260000000000005</v>
      </c>
      <c r="CP319" s="14">
        <v>9</v>
      </c>
      <c r="CQ319" s="14">
        <v>0.8</v>
      </c>
    </row>
    <row r="320" spans="1:95" x14ac:dyDescent="0.25">
      <c r="B320" s="18" t="s">
        <v>117</v>
      </c>
    </row>
    <row r="321" spans="1:95" s="26" customFormat="1" x14ac:dyDescent="0.25">
      <c r="A321" s="23" t="str">
        <f>"-"</f>
        <v>-</v>
      </c>
      <c r="B321" s="24" t="s">
        <v>110</v>
      </c>
      <c r="C321" s="42" t="str">
        <f>"40"</f>
        <v>40</v>
      </c>
      <c r="D321" s="25">
        <v>2.64</v>
      </c>
      <c r="E321" s="25">
        <v>0</v>
      </c>
      <c r="F321" s="25">
        <v>0.26</v>
      </c>
      <c r="G321" s="25">
        <v>0.26</v>
      </c>
      <c r="H321" s="25">
        <v>18.760000000000002</v>
      </c>
      <c r="I321" s="51">
        <v>89.560399999999987</v>
      </c>
      <c r="J321" s="25">
        <v>0</v>
      </c>
      <c r="K321" s="25">
        <v>0</v>
      </c>
      <c r="L321" s="25">
        <v>0</v>
      </c>
      <c r="M321" s="25">
        <v>0</v>
      </c>
      <c r="N321" s="25">
        <v>0.44</v>
      </c>
      <c r="O321" s="25">
        <v>18.239999999999998</v>
      </c>
      <c r="P321" s="25">
        <v>0.08</v>
      </c>
      <c r="Q321" s="25">
        <v>0</v>
      </c>
      <c r="R321" s="25">
        <v>0</v>
      </c>
      <c r="S321" s="25">
        <v>0</v>
      </c>
      <c r="T321" s="25">
        <v>0.72</v>
      </c>
      <c r="U321" s="25">
        <v>0</v>
      </c>
      <c r="V321" s="25">
        <v>0</v>
      </c>
      <c r="W321" s="25">
        <v>0</v>
      </c>
      <c r="X321" s="25">
        <v>0</v>
      </c>
      <c r="Y321" s="25">
        <v>0</v>
      </c>
      <c r="Z321" s="25">
        <v>0</v>
      </c>
      <c r="AA321" s="25">
        <v>0</v>
      </c>
      <c r="AB321" s="25">
        <v>0</v>
      </c>
      <c r="AC321" s="25">
        <v>0</v>
      </c>
      <c r="AD321" s="25">
        <v>0</v>
      </c>
      <c r="AE321" s="25">
        <v>0</v>
      </c>
      <c r="AF321" s="25">
        <v>0</v>
      </c>
      <c r="AG321" s="25">
        <v>0</v>
      </c>
      <c r="AH321" s="25">
        <v>0</v>
      </c>
      <c r="AI321" s="25">
        <v>0</v>
      </c>
      <c r="AJ321" s="26">
        <v>0</v>
      </c>
      <c r="AK321" s="26">
        <v>127.72</v>
      </c>
      <c r="AL321" s="26">
        <v>132.94</v>
      </c>
      <c r="AM321" s="26">
        <v>203.58</v>
      </c>
      <c r="AN321" s="26">
        <v>67.510000000000005</v>
      </c>
      <c r="AO321" s="26">
        <v>40.020000000000003</v>
      </c>
      <c r="AP321" s="26">
        <v>80.040000000000006</v>
      </c>
      <c r="AQ321" s="26">
        <v>30.28</v>
      </c>
      <c r="AR321" s="26">
        <v>144.77000000000001</v>
      </c>
      <c r="AS321" s="26">
        <v>89.78</v>
      </c>
      <c r="AT321" s="26">
        <v>125.28</v>
      </c>
      <c r="AU321" s="26">
        <v>103.36</v>
      </c>
      <c r="AV321" s="26">
        <v>54.29</v>
      </c>
      <c r="AW321" s="26">
        <v>96.05</v>
      </c>
      <c r="AX321" s="26">
        <v>803.18</v>
      </c>
      <c r="AY321" s="26">
        <v>0</v>
      </c>
      <c r="AZ321" s="26">
        <v>261.7</v>
      </c>
      <c r="BA321" s="26">
        <v>113.8</v>
      </c>
      <c r="BB321" s="26">
        <v>75.52</v>
      </c>
      <c r="BC321" s="26">
        <v>59.86</v>
      </c>
      <c r="BD321" s="26">
        <v>0</v>
      </c>
      <c r="BE321" s="26">
        <v>0</v>
      </c>
      <c r="BF321" s="26">
        <v>0</v>
      </c>
      <c r="BG321" s="26">
        <v>0</v>
      </c>
      <c r="BH321" s="26">
        <v>0</v>
      </c>
      <c r="BI321" s="26">
        <v>0</v>
      </c>
      <c r="BJ321" s="26">
        <v>0</v>
      </c>
      <c r="BK321" s="26">
        <v>0.03</v>
      </c>
      <c r="BL321" s="26">
        <v>0</v>
      </c>
      <c r="BM321" s="26">
        <v>0</v>
      </c>
      <c r="BN321" s="26">
        <v>0</v>
      </c>
      <c r="BO321" s="26">
        <v>0</v>
      </c>
      <c r="BP321" s="26">
        <v>0</v>
      </c>
      <c r="BQ321" s="26">
        <v>0</v>
      </c>
      <c r="BR321" s="26">
        <v>0</v>
      </c>
      <c r="BS321" s="26">
        <v>0.03</v>
      </c>
      <c r="BT321" s="26">
        <v>0</v>
      </c>
      <c r="BU321" s="26">
        <v>0</v>
      </c>
      <c r="BV321" s="26">
        <v>0.11</v>
      </c>
      <c r="BW321" s="26">
        <v>0.01</v>
      </c>
      <c r="BX321" s="26">
        <v>0</v>
      </c>
      <c r="BY321" s="26">
        <v>0</v>
      </c>
      <c r="BZ321" s="26">
        <v>0</v>
      </c>
      <c r="CA321" s="26">
        <v>0</v>
      </c>
      <c r="CB321" s="26">
        <v>15.64</v>
      </c>
      <c r="CC321" s="27"/>
      <c r="CD321" s="27"/>
      <c r="CE321" s="26">
        <v>0</v>
      </c>
      <c r="CG321" s="26">
        <v>0</v>
      </c>
      <c r="CH321" s="26">
        <v>0</v>
      </c>
      <c r="CI321" s="26">
        <v>0</v>
      </c>
      <c r="CJ321" s="26">
        <v>665</v>
      </c>
      <c r="CK321" s="26">
        <v>256.2</v>
      </c>
      <c r="CL321" s="26">
        <v>460.6</v>
      </c>
      <c r="CM321" s="26">
        <v>5.32</v>
      </c>
      <c r="CN321" s="26">
        <v>5.32</v>
      </c>
      <c r="CO321" s="26">
        <v>5.32</v>
      </c>
      <c r="CP321" s="26">
        <v>0</v>
      </c>
      <c r="CQ321" s="26">
        <v>0</v>
      </c>
    </row>
    <row r="322" spans="1:95" s="26" customFormat="1" x14ac:dyDescent="0.25">
      <c r="A322" s="23" t="str">
        <f>"29/10"</f>
        <v>29/10</v>
      </c>
      <c r="B322" s="24" t="s">
        <v>122</v>
      </c>
      <c r="C322" s="42" t="s">
        <v>174</v>
      </c>
      <c r="D322" s="25">
        <v>0.21</v>
      </c>
      <c r="E322" s="25">
        <v>0</v>
      </c>
      <c r="F322" s="25">
        <v>0.05</v>
      </c>
      <c r="G322" s="25">
        <v>0.05</v>
      </c>
      <c r="H322" s="25">
        <v>8.93</v>
      </c>
      <c r="I322" s="51">
        <v>35.632448780487799</v>
      </c>
      <c r="J322" s="25">
        <v>0</v>
      </c>
      <c r="K322" s="25">
        <v>0</v>
      </c>
      <c r="L322" s="25">
        <v>0</v>
      </c>
      <c r="M322" s="25">
        <v>0</v>
      </c>
      <c r="N322" s="25">
        <v>8.75</v>
      </c>
      <c r="O322" s="25">
        <v>0</v>
      </c>
      <c r="P322" s="25">
        <v>0.18</v>
      </c>
      <c r="Q322" s="25">
        <v>0</v>
      </c>
      <c r="R322" s="25">
        <v>0</v>
      </c>
      <c r="S322" s="25">
        <v>0.25</v>
      </c>
      <c r="T322" s="25">
        <v>0.08</v>
      </c>
      <c r="U322" s="25">
        <v>0.56999999999999995</v>
      </c>
      <c r="V322" s="25">
        <v>7.35</v>
      </c>
      <c r="W322" s="25">
        <v>1.96</v>
      </c>
      <c r="X322" s="25">
        <v>0.5</v>
      </c>
      <c r="Y322" s="25">
        <v>0.9</v>
      </c>
      <c r="Z322" s="25">
        <v>0.05</v>
      </c>
      <c r="AA322" s="25">
        <v>0</v>
      </c>
      <c r="AB322" s="25">
        <v>0.4</v>
      </c>
      <c r="AC322" s="25">
        <v>0.09</v>
      </c>
      <c r="AD322" s="25">
        <v>0.01</v>
      </c>
      <c r="AE322" s="25">
        <v>0</v>
      </c>
      <c r="AF322" s="25">
        <v>0</v>
      </c>
      <c r="AG322" s="25">
        <v>0</v>
      </c>
      <c r="AH322" s="25">
        <v>0.01</v>
      </c>
      <c r="AI322" s="25">
        <v>0.7</v>
      </c>
      <c r="AJ322" s="26">
        <v>0</v>
      </c>
      <c r="AK322" s="26">
        <v>0.6</v>
      </c>
      <c r="AL322" s="26">
        <v>0.69</v>
      </c>
      <c r="AM322" s="26">
        <v>0.56000000000000005</v>
      </c>
      <c r="AN322" s="26">
        <v>1.03</v>
      </c>
      <c r="AO322" s="26">
        <v>0.26</v>
      </c>
      <c r="AP322" s="26">
        <v>1.08</v>
      </c>
      <c r="AQ322" s="26">
        <v>0</v>
      </c>
      <c r="AR322" s="26">
        <v>1.38</v>
      </c>
      <c r="AS322" s="26">
        <v>0</v>
      </c>
      <c r="AT322" s="26">
        <v>0</v>
      </c>
      <c r="AU322" s="26">
        <v>0</v>
      </c>
      <c r="AV322" s="26">
        <v>0.77</v>
      </c>
      <c r="AW322" s="26">
        <v>0</v>
      </c>
      <c r="AX322" s="26">
        <v>0</v>
      </c>
      <c r="AY322" s="26">
        <v>0</v>
      </c>
      <c r="AZ322" s="26">
        <v>0</v>
      </c>
      <c r="BA322" s="26">
        <v>0</v>
      </c>
      <c r="BB322" s="26">
        <v>0</v>
      </c>
      <c r="BC322" s="26">
        <v>0</v>
      </c>
      <c r="BD322" s="26">
        <v>0</v>
      </c>
      <c r="BE322" s="26">
        <v>0</v>
      </c>
      <c r="BF322" s="26">
        <v>0</v>
      </c>
      <c r="BG322" s="26">
        <v>0</v>
      </c>
      <c r="BH322" s="26">
        <v>0</v>
      </c>
      <c r="BI322" s="26">
        <v>0</v>
      </c>
      <c r="BJ322" s="26">
        <v>0</v>
      </c>
      <c r="BK322" s="26">
        <v>0</v>
      </c>
      <c r="BL322" s="26">
        <v>0</v>
      </c>
      <c r="BM322" s="26">
        <v>0</v>
      </c>
      <c r="BN322" s="26">
        <v>0</v>
      </c>
      <c r="BO322" s="26">
        <v>0</v>
      </c>
      <c r="BP322" s="26">
        <v>0</v>
      </c>
      <c r="BQ322" s="26">
        <v>0</v>
      </c>
      <c r="BR322" s="26">
        <v>0</v>
      </c>
      <c r="BS322" s="26">
        <v>0</v>
      </c>
      <c r="BT322" s="26">
        <v>0</v>
      </c>
      <c r="BU322" s="26">
        <v>0</v>
      </c>
      <c r="BV322" s="26">
        <v>0</v>
      </c>
      <c r="BW322" s="26">
        <v>0</v>
      </c>
      <c r="BX322" s="26">
        <v>0</v>
      </c>
      <c r="BY322" s="26">
        <v>0</v>
      </c>
      <c r="BZ322" s="26">
        <v>0</v>
      </c>
      <c r="CA322" s="26">
        <v>0</v>
      </c>
      <c r="CB322" s="26">
        <v>179.55</v>
      </c>
      <c r="CC322" s="27"/>
      <c r="CD322" s="27"/>
      <c r="CE322" s="26">
        <v>7.0000000000000007E-2</v>
      </c>
      <c r="CG322" s="26">
        <v>3.21</v>
      </c>
      <c r="CH322" s="26">
        <v>3.1</v>
      </c>
      <c r="CI322" s="26">
        <v>3.16</v>
      </c>
      <c r="CJ322" s="26">
        <v>362.2</v>
      </c>
      <c r="CK322" s="26">
        <v>137.63</v>
      </c>
      <c r="CL322" s="26">
        <v>249.91</v>
      </c>
      <c r="CM322" s="26">
        <v>33.270000000000003</v>
      </c>
      <c r="CN322" s="26">
        <v>19.89</v>
      </c>
      <c r="CO322" s="26">
        <v>26.58</v>
      </c>
      <c r="CP322" s="26">
        <v>8.7799999999999994</v>
      </c>
      <c r="CQ322" s="26">
        <v>0</v>
      </c>
    </row>
    <row r="323" spans="1:95" s="58" customFormat="1" x14ac:dyDescent="0.25">
      <c r="A323" s="60" t="str">
        <f>"2/6"</f>
        <v>2/6</v>
      </c>
      <c r="B323" s="56" t="s">
        <v>119</v>
      </c>
      <c r="C323" s="42" t="str">
        <f>"120"</f>
        <v>120</v>
      </c>
      <c r="D323" s="57">
        <v>12.52</v>
      </c>
      <c r="E323" s="57">
        <v>13.32</v>
      </c>
      <c r="F323" s="57">
        <v>17.09</v>
      </c>
      <c r="G323" s="57">
        <v>0</v>
      </c>
      <c r="H323" s="57">
        <v>2.31</v>
      </c>
      <c r="I323" s="51">
        <v>212.77115087999999</v>
      </c>
      <c r="J323" s="57">
        <v>8.35</v>
      </c>
      <c r="K323" s="57">
        <v>0.23</v>
      </c>
      <c r="L323" s="57">
        <v>0</v>
      </c>
      <c r="M323" s="57">
        <v>0</v>
      </c>
      <c r="N323" s="57">
        <v>2.31</v>
      </c>
      <c r="O323" s="57">
        <v>0</v>
      </c>
      <c r="P323" s="57">
        <v>0</v>
      </c>
      <c r="Q323" s="57">
        <v>0</v>
      </c>
      <c r="R323" s="57">
        <v>0</v>
      </c>
      <c r="S323" s="57">
        <v>0.04</v>
      </c>
      <c r="T323" s="57">
        <v>1.96</v>
      </c>
      <c r="U323" s="57">
        <v>380.45</v>
      </c>
      <c r="V323" s="57">
        <v>167.3</v>
      </c>
      <c r="W323" s="57">
        <v>88.6</v>
      </c>
      <c r="X323" s="57">
        <v>14.52</v>
      </c>
      <c r="Y323" s="57">
        <v>191.63</v>
      </c>
      <c r="Z323" s="57">
        <v>2.15</v>
      </c>
      <c r="AA323" s="57">
        <v>173.09</v>
      </c>
      <c r="AB323" s="57">
        <v>73.73</v>
      </c>
      <c r="AC323" s="57">
        <v>303.95999999999998</v>
      </c>
      <c r="AD323" s="57">
        <v>0.68</v>
      </c>
      <c r="AE323" s="57">
        <v>0.06</v>
      </c>
      <c r="AF323" s="57">
        <v>0.39</v>
      </c>
      <c r="AG323" s="57">
        <v>0.19</v>
      </c>
      <c r="AH323" s="57">
        <v>3.76</v>
      </c>
      <c r="AI323" s="57">
        <v>0.19</v>
      </c>
      <c r="AJ323" s="58">
        <v>0</v>
      </c>
      <c r="AK323" s="58">
        <v>700.73</v>
      </c>
      <c r="AL323" s="58">
        <v>542.71</v>
      </c>
      <c r="AM323" s="58">
        <v>982.87</v>
      </c>
      <c r="AN323" s="58">
        <v>819.23</v>
      </c>
      <c r="AO323" s="58">
        <v>384.27</v>
      </c>
      <c r="AP323" s="58">
        <v>555.02</v>
      </c>
      <c r="AQ323" s="58">
        <v>188.26</v>
      </c>
      <c r="AR323" s="58">
        <v>592.44000000000005</v>
      </c>
      <c r="AS323" s="58">
        <v>644.20000000000005</v>
      </c>
      <c r="AT323" s="58">
        <v>712.71</v>
      </c>
      <c r="AU323" s="58">
        <v>1114.58</v>
      </c>
      <c r="AV323" s="58">
        <v>310.20999999999998</v>
      </c>
      <c r="AW323" s="58">
        <v>377.73</v>
      </c>
      <c r="AX323" s="58">
        <v>1613.73</v>
      </c>
      <c r="AY323" s="58">
        <v>12.63</v>
      </c>
      <c r="AZ323" s="58">
        <v>362.01</v>
      </c>
      <c r="BA323" s="58">
        <v>842.67</v>
      </c>
      <c r="BB323" s="58">
        <v>433.62</v>
      </c>
      <c r="BC323" s="58">
        <v>265.37</v>
      </c>
      <c r="BD323" s="58">
        <v>0.24</v>
      </c>
      <c r="BE323" s="58">
        <v>0.11</v>
      </c>
      <c r="BF323" s="58">
        <v>0.06</v>
      </c>
      <c r="BG323" s="58">
        <v>0.14000000000000001</v>
      </c>
      <c r="BH323" s="58">
        <v>0.16</v>
      </c>
      <c r="BI323" s="58">
        <v>0.72</v>
      </c>
      <c r="BJ323" s="58">
        <v>0</v>
      </c>
      <c r="BK323" s="58">
        <v>2.0099999999999998</v>
      </c>
      <c r="BL323" s="58">
        <v>0</v>
      </c>
      <c r="BM323" s="58">
        <v>0.62</v>
      </c>
      <c r="BN323" s="58">
        <v>0</v>
      </c>
      <c r="BO323" s="58">
        <v>0</v>
      </c>
      <c r="BP323" s="58">
        <v>0</v>
      </c>
      <c r="BQ323" s="58">
        <v>0.14000000000000001</v>
      </c>
      <c r="BR323" s="58">
        <v>0.21</v>
      </c>
      <c r="BS323" s="58">
        <v>1.64</v>
      </c>
      <c r="BT323" s="58">
        <v>0</v>
      </c>
      <c r="BU323" s="58">
        <v>0</v>
      </c>
      <c r="BV323" s="58">
        <v>0.09</v>
      </c>
      <c r="BW323" s="58">
        <v>0.01</v>
      </c>
      <c r="BX323" s="58">
        <v>0</v>
      </c>
      <c r="BY323" s="58">
        <v>0</v>
      </c>
      <c r="BZ323" s="58">
        <v>0</v>
      </c>
      <c r="CA323" s="58">
        <v>0</v>
      </c>
      <c r="CB323" s="58">
        <v>105.76</v>
      </c>
      <c r="CC323" s="59"/>
      <c r="CD323" s="59"/>
      <c r="CE323" s="58">
        <v>185.38</v>
      </c>
      <c r="CG323" s="58">
        <v>40.78</v>
      </c>
      <c r="CH323" s="58">
        <v>25.8</v>
      </c>
      <c r="CI323" s="58">
        <v>33.29</v>
      </c>
      <c r="CJ323" s="58">
        <v>174.17</v>
      </c>
      <c r="CK323" s="58">
        <v>64.67</v>
      </c>
      <c r="CL323" s="58">
        <v>119.42</v>
      </c>
      <c r="CM323" s="58">
        <v>11.9</v>
      </c>
      <c r="CN323" s="58">
        <v>6.5</v>
      </c>
      <c r="CO323" s="58">
        <v>9.1999999999999993</v>
      </c>
      <c r="CP323" s="58">
        <v>0</v>
      </c>
      <c r="CQ323" s="58">
        <v>0.6</v>
      </c>
    </row>
    <row r="324" spans="1:95" s="13" customFormat="1" x14ac:dyDescent="0.25">
      <c r="A324" s="19" t="str">
        <f>"-"</f>
        <v>-</v>
      </c>
      <c r="B324" s="20" t="s">
        <v>120</v>
      </c>
      <c r="C324" s="43" t="str">
        <f>"100"</f>
        <v>100</v>
      </c>
      <c r="D324" s="21">
        <v>0.4</v>
      </c>
      <c r="E324" s="21">
        <v>0</v>
      </c>
      <c r="F324" s="21">
        <v>0.4</v>
      </c>
      <c r="G324" s="21">
        <v>0.4</v>
      </c>
      <c r="H324" s="21">
        <v>11.6</v>
      </c>
      <c r="I324" s="52">
        <v>48.68</v>
      </c>
      <c r="J324" s="21">
        <v>0.1</v>
      </c>
      <c r="K324" s="21">
        <v>0</v>
      </c>
      <c r="L324" s="21">
        <v>0</v>
      </c>
      <c r="M324" s="21">
        <v>0</v>
      </c>
      <c r="N324" s="21">
        <v>9</v>
      </c>
      <c r="O324" s="21">
        <v>0.8</v>
      </c>
      <c r="P324" s="21">
        <v>1.8</v>
      </c>
      <c r="Q324" s="21">
        <v>0</v>
      </c>
      <c r="R324" s="21">
        <v>0</v>
      </c>
      <c r="S324" s="21">
        <v>0.8</v>
      </c>
      <c r="T324" s="21">
        <v>0.5</v>
      </c>
      <c r="U324" s="21">
        <v>26</v>
      </c>
      <c r="V324" s="21">
        <v>278</v>
      </c>
      <c r="W324" s="21">
        <v>16</v>
      </c>
      <c r="X324" s="21">
        <v>9</v>
      </c>
      <c r="Y324" s="21">
        <v>11</v>
      </c>
      <c r="Z324" s="21">
        <v>2.2000000000000002</v>
      </c>
      <c r="AA324" s="21">
        <v>0</v>
      </c>
      <c r="AB324" s="21">
        <v>30</v>
      </c>
      <c r="AC324" s="21">
        <v>5</v>
      </c>
      <c r="AD324" s="21">
        <v>0.2</v>
      </c>
      <c r="AE324" s="21">
        <v>0.03</v>
      </c>
      <c r="AF324" s="21">
        <v>0.02</v>
      </c>
      <c r="AG324" s="21">
        <v>0.3</v>
      </c>
      <c r="AH324" s="21">
        <v>0.4</v>
      </c>
      <c r="AI324" s="21">
        <v>10</v>
      </c>
      <c r="AJ324" s="13">
        <v>0</v>
      </c>
      <c r="AK324" s="13">
        <v>12</v>
      </c>
      <c r="AL324" s="13">
        <v>13</v>
      </c>
      <c r="AM324" s="13">
        <v>19</v>
      </c>
      <c r="AN324" s="13">
        <v>18</v>
      </c>
      <c r="AO324" s="13">
        <v>3</v>
      </c>
      <c r="AP324" s="13">
        <v>11</v>
      </c>
      <c r="AQ324" s="13">
        <v>3</v>
      </c>
      <c r="AR324" s="13">
        <v>9</v>
      </c>
      <c r="AS324" s="13">
        <v>17</v>
      </c>
      <c r="AT324" s="13">
        <v>10</v>
      </c>
      <c r="AU324" s="13">
        <v>78</v>
      </c>
      <c r="AV324" s="13">
        <v>7</v>
      </c>
      <c r="AW324" s="13">
        <v>14</v>
      </c>
      <c r="AX324" s="13">
        <v>42</v>
      </c>
      <c r="AY324" s="13">
        <v>0</v>
      </c>
      <c r="AZ324" s="13">
        <v>13</v>
      </c>
      <c r="BA324" s="13">
        <v>16</v>
      </c>
      <c r="BB324" s="13">
        <v>6</v>
      </c>
      <c r="BC324" s="13">
        <v>5</v>
      </c>
      <c r="BD324" s="13">
        <v>0</v>
      </c>
      <c r="BE324" s="13">
        <v>0</v>
      </c>
      <c r="BF324" s="13">
        <v>0</v>
      </c>
      <c r="BG324" s="13">
        <v>0</v>
      </c>
      <c r="BH324" s="13">
        <v>0</v>
      </c>
      <c r="BI324" s="13">
        <v>0</v>
      </c>
      <c r="BJ324" s="13">
        <v>0</v>
      </c>
      <c r="BK324" s="13">
        <v>0</v>
      </c>
      <c r="BL324" s="13">
        <v>0</v>
      </c>
      <c r="BM324" s="13">
        <v>0</v>
      </c>
      <c r="BN324" s="13">
        <v>0</v>
      </c>
      <c r="BO324" s="13">
        <v>0</v>
      </c>
      <c r="BP324" s="13">
        <v>0</v>
      </c>
      <c r="BQ324" s="13">
        <v>0</v>
      </c>
      <c r="BR324" s="13">
        <v>0</v>
      </c>
      <c r="BS324" s="13">
        <v>0</v>
      </c>
      <c r="BT324" s="13">
        <v>0</v>
      </c>
      <c r="BU324" s="13">
        <v>0</v>
      </c>
      <c r="BV324" s="13">
        <v>0</v>
      </c>
      <c r="BW324" s="13">
        <v>0</v>
      </c>
      <c r="BX324" s="13">
        <v>0</v>
      </c>
      <c r="BY324" s="13">
        <v>0</v>
      </c>
      <c r="BZ324" s="13">
        <v>0</v>
      </c>
      <c r="CA324" s="13">
        <v>0</v>
      </c>
      <c r="CB324" s="13">
        <v>86.3</v>
      </c>
      <c r="CC324" s="22"/>
      <c r="CD324" s="22"/>
      <c r="CE324" s="13">
        <v>5</v>
      </c>
      <c r="CG324" s="13">
        <v>2</v>
      </c>
      <c r="CH324" s="13">
        <v>2</v>
      </c>
      <c r="CI324" s="13">
        <v>2</v>
      </c>
      <c r="CJ324" s="13">
        <v>150</v>
      </c>
      <c r="CK324" s="13">
        <v>150</v>
      </c>
      <c r="CL324" s="13">
        <v>150</v>
      </c>
      <c r="CM324" s="13">
        <v>46.8</v>
      </c>
      <c r="CN324" s="13">
        <v>46.8</v>
      </c>
      <c r="CO324" s="13">
        <v>46.8</v>
      </c>
      <c r="CP324" s="13">
        <v>0</v>
      </c>
      <c r="CQ324" s="13">
        <v>0</v>
      </c>
    </row>
    <row r="325" spans="1:95" s="14" customFormat="1" x14ac:dyDescent="0.25">
      <c r="A325" s="28"/>
      <c r="B325" s="29" t="s">
        <v>156</v>
      </c>
      <c r="C325" s="44">
        <v>440</v>
      </c>
      <c r="D325" s="30">
        <f>SUM(D321:D324)</f>
        <v>15.77</v>
      </c>
      <c r="E325" s="30">
        <f t="shared" ref="E325:AI325" si="46">SUM(E321:E324)</f>
        <v>13.32</v>
      </c>
      <c r="F325" s="30">
        <f t="shared" si="46"/>
        <v>17.799999999999997</v>
      </c>
      <c r="G325" s="30">
        <f t="shared" si="46"/>
        <v>0.71</v>
      </c>
      <c r="H325" s="30">
        <f t="shared" si="46"/>
        <v>41.6</v>
      </c>
      <c r="I325" s="53">
        <f t="shared" si="46"/>
        <v>386.64399966048779</v>
      </c>
      <c r="J325" s="30">
        <f t="shared" si="46"/>
        <v>8.4499999999999993</v>
      </c>
      <c r="K325" s="30">
        <f t="shared" si="46"/>
        <v>0.23</v>
      </c>
      <c r="L325" s="30">
        <f t="shared" si="46"/>
        <v>0</v>
      </c>
      <c r="M325" s="30">
        <f t="shared" si="46"/>
        <v>0</v>
      </c>
      <c r="N325" s="30">
        <f t="shared" si="46"/>
        <v>20.5</v>
      </c>
      <c r="O325" s="30">
        <f t="shared" si="46"/>
        <v>19.04</v>
      </c>
      <c r="P325" s="30">
        <f t="shared" si="46"/>
        <v>2.06</v>
      </c>
      <c r="Q325" s="30">
        <f t="shared" si="46"/>
        <v>0</v>
      </c>
      <c r="R325" s="30">
        <f t="shared" si="46"/>
        <v>0</v>
      </c>
      <c r="S325" s="30">
        <f t="shared" si="46"/>
        <v>1.0900000000000001</v>
      </c>
      <c r="T325" s="30">
        <f t="shared" si="46"/>
        <v>3.26</v>
      </c>
      <c r="U325" s="30">
        <f t="shared" si="46"/>
        <v>407.02</v>
      </c>
      <c r="V325" s="30">
        <f t="shared" si="46"/>
        <v>452.65</v>
      </c>
      <c r="W325" s="30">
        <f t="shared" si="46"/>
        <v>106.55999999999999</v>
      </c>
      <c r="X325" s="30">
        <f t="shared" si="46"/>
        <v>24.02</v>
      </c>
      <c r="Y325" s="30">
        <f t="shared" si="46"/>
        <v>203.53</v>
      </c>
      <c r="Z325" s="30">
        <f t="shared" si="46"/>
        <v>4.4000000000000004</v>
      </c>
      <c r="AA325" s="30">
        <f t="shared" si="46"/>
        <v>173.09</v>
      </c>
      <c r="AB325" s="30">
        <f t="shared" si="46"/>
        <v>104.13000000000001</v>
      </c>
      <c r="AC325" s="30">
        <f t="shared" si="46"/>
        <v>309.04999999999995</v>
      </c>
      <c r="AD325" s="30">
        <f t="shared" si="46"/>
        <v>0.89000000000000012</v>
      </c>
      <c r="AE325" s="30">
        <f t="shared" si="46"/>
        <v>0.09</v>
      </c>
      <c r="AF325" s="30">
        <f t="shared" si="46"/>
        <v>0.41000000000000003</v>
      </c>
      <c r="AG325" s="30">
        <f t="shared" si="46"/>
        <v>0.49</v>
      </c>
      <c r="AH325" s="30">
        <f t="shared" si="46"/>
        <v>4.17</v>
      </c>
      <c r="AI325" s="30">
        <f t="shared" si="46"/>
        <v>10.89</v>
      </c>
      <c r="AJ325" s="14">
        <v>0</v>
      </c>
      <c r="AK325" s="14">
        <v>208.23</v>
      </c>
      <c r="AL325" s="14">
        <v>208.73</v>
      </c>
      <c r="AM325" s="14">
        <v>339.49</v>
      </c>
      <c r="AN325" s="14">
        <v>123.04</v>
      </c>
      <c r="AO325" s="14">
        <v>65.45</v>
      </c>
      <c r="AP325" s="14">
        <v>137.26</v>
      </c>
      <c r="AQ325" s="14">
        <v>48.29</v>
      </c>
      <c r="AR325" s="14">
        <v>227.29</v>
      </c>
      <c r="AS325" s="14">
        <v>154.55000000000001</v>
      </c>
      <c r="AT325" s="14">
        <v>192.75</v>
      </c>
      <c r="AU325" s="14">
        <v>230.91</v>
      </c>
      <c r="AV325" s="14">
        <v>91.19</v>
      </c>
      <c r="AW325" s="14">
        <v>160.43</v>
      </c>
      <c r="AX325" s="14">
        <v>1287.1400000000001</v>
      </c>
      <c r="AY325" s="14">
        <v>0</v>
      </c>
      <c r="AZ325" s="14">
        <v>413.98</v>
      </c>
      <c r="BA325" s="14">
        <v>202.16</v>
      </c>
      <c r="BB325" s="14">
        <v>117.96</v>
      </c>
      <c r="BC325" s="14">
        <v>93.54</v>
      </c>
      <c r="BD325" s="14">
        <v>0.05</v>
      </c>
      <c r="BE325" s="14">
        <v>0.02</v>
      </c>
      <c r="BF325" s="14">
        <v>0.01</v>
      </c>
      <c r="BG325" s="14">
        <v>0.03</v>
      </c>
      <c r="BH325" s="14">
        <v>0.03</v>
      </c>
      <c r="BI325" s="14">
        <v>0.14000000000000001</v>
      </c>
      <c r="BJ325" s="14">
        <v>0</v>
      </c>
      <c r="BK325" s="14">
        <v>0.45</v>
      </c>
      <c r="BL325" s="14">
        <v>0</v>
      </c>
      <c r="BM325" s="14">
        <v>0.12</v>
      </c>
      <c r="BN325" s="14">
        <v>0</v>
      </c>
      <c r="BO325" s="14">
        <v>0</v>
      </c>
      <c r="BP325" s="14">
        <v>0</v>
      </c>
      <c r="BQ325" s="14">
        <v>0.03</v>
      </c>
      <c r="BR325" s="14">
        <v>0.05</v>
      </c>
      <c r="BS325" s="14">
        <v>0.35</v>
      </c>
      <c r="BT325" s="14">
        <v>0</v>
      </c>
      <c r="BU325" s="14">
        <v>0</v>
      </c>
      <c r="BV325" s="14">
        <v>0.18</v>
      </c>
      <c r="BW325" s="14">
        <v>0.01</v>
      </c>
      <c r="BX325" s="14">
        <v>0</v>
      </c>
      <c r="BY325" s="14">
        <v>0</v>
      </c>
      <c r="BZ325" s="14">
        <v>0</v>
      </c>
      <c r="CA325" s="14">
        <v>0</v>
      </c>
      <c r="CB325" s="14">
        <v>431.95</v>
      </c>
      <c r="CC325" s="11"/>
      <c r="CD325" s="11" t="e">
        <f>$I$325/#REF!*100</f>
        <v>#REF!</v>
      </c>
      <c r="CE325" s="14">
        <v>40.17</v>
      </c>
      <c r="CG325" s="14">
        <v>27.52</v>
      </c>
      <c r="CH325" s="14">
        <v>14.01</v>
      </c>
      <c r="CI325" s="14">
        <v>20.77</v>
      </c>
      <c r="CJ325" s="14">
        <v>1937.55</v>
      </c>
      <c r="CK325" s="14">
        <v>877.92</v>
      </c>
      <c r="CL325" s="14">
        <v>1407.74</v>
      </c>
      <c r="CM325" s="14">
        <v>105.91</v>
      </c>
      <c r="CN325" s="14">
        <v>79.209999999999994</v>
      </c>
      <c r="CO325" s="14">
        <v>92.56</v>
      </c>
      <c r="CP325" s="14">
        <v>9.86</v>
      </c>
      <c r="CQ325" s="14">
        <v>0.36</v>
      </c>
    </row>
    <row r="326" spans="1:95" s="14" customFormat="1" x14ac:dyDescent="0.25">
      <c r="A326" s="28"/>
      <c r="B326" s="29" t="s">
        <v>121</v>
      </c>
      <c r="C326" s="44">
        <f>C308+C311+C319+C325</f>
        <v>1605</v>
      </c>
      <c r="D326" s="30">
        <f t="shared" ref="D326:AI326" si="47">D308+D311+D319+D325</f>
        <v>44.349999999999994</v>
      </c>
      <c r="E326" s="30">
        <f t="shared" si="47"/>
        <v>32.700000000000003</v>
      </c>
      <c r="F326" s="30">
        <f t="shared" si="47"/>
        <v>44.58</v>
      </c>
      <c r="G326" s="30">
        <f t="shared" si="47"/>
        <v>7.23</v>
      </c>
      <c r="H326" s="30">
        <f t="shared" si="47"/>
        <v>189.59</v>
      </c>
      <c r="I326" s="53">
        <f t="shared" si="47"/>
        <v>1315.3968717724879</v>
      </c>
      <c r="J326" s="30">
        <f t="shared" si="47"/>
        <v>21.32</v>
      </c>
      <c r="K326" s="30">
        <f t="shared" si="47"/>
        <v>3.04</v>
      </c>
      <c r="L326" s="30">
        <f t="shared" si="47"/>
        <v>0</v>
      </c>
      <c r="M326" s="30">
        <f t="shared" si="47"/>
        <v>0</v>
      </c>
      <c r="N326" s="30">
        <f t="shared" si="47"/>
        <v>72.63</v>
      </c>
      <c r="O326" s="30">
        <f t="shared" si="47"/>
        <v>103.78999999999999</v>
      </c>
      <c r="P326" s="30">
        <f t="shared" si="47"/>
        <v>13.160000000000002</v>
      </c>
      <c r="Q326" s="30">
        <f t="shared" si="47"/>
        <v>0</v>
      </c>
      <c r="R326" s="30">
        <f t="shared" si="47"/>
        <v>0</v>
      </c>
      <c r="S326" s="30">
        <f t="shared" si="47"/>
        <v>2.95</v>
      </c>
      <c r="T326" s="30">
        <f t="shared" si="47"/>
        <v>11.069999999999999</v>
      </c>
      <c r="U326" s="30">
        <f t="shared" si="47"/>
        <v>1334.6</v>
      </c>
      <c r="V326" s="30">
        <f t="shared" si="47"/>
        <v>2206.19</v>
      </c>
      <c r="W326" s="30">
        <f t="shared" si="47"/>
        <v>315.38</v>
      </c>
      <c r="X326" s="30">
        <f t="shared" si="47"/>
        <v>144.17000000000002</v>
      </c>
      <c r="Y326" s="30">
        <f t="shared" si="47"/>
        <v>616.07999999999993</v>
      </c>
      <c r="Z326" s="30">
        <f t="shared" si="47"/>
        <v>11.84</v>
      </c>
      <c r="AA326" s="30">
        <f t="shared" si="47"/>
        <v>231.12</v>
      </c>
      <c r="AB326" s="30">
        <f t="shared" si="47"/>
        <v>1930.52</v>
      </c>
      <c r="AC326" s="30">
        <f t="shared" si="47"/>
        <v>744.36999999999989</v>
      </c>
      <c r="AD326" s="30">
        <f t="shared" si="47"/>
        <v>6.4600000000000009</v>
      </c>
      <c r="AE326" s="30">
        <f t="shared" si="47"/>
        <v>0.47</v>
      </c>
      <c r="AF326" s="30">
        <f t="shared" si="47"/>
        <v>0.82000000000000006</v>
      </c>
      <c r="AG326" s="30">
        <f t="shared" si="47"/>
        <v>6.4500000000000011</v>
      </c>
      <c r="AH326" s="30">
        <f t="shared" si="47"/>
        <v>16.899999999999999</v>
      </c>
      <c r="AI326" s="30">
        <f t="shared" si="47"/>
        <v>29.790000000000003</v>
      </c>
      <c r="AJ326" s="14">
        <v>0.2</v>
      </c>
      <c r="AK326" s="14">
        <v>1485.22</v>
      </c>
      <c r="AL326" s="14">
        <v>1292.18</v>
      </c>
      <c r="AM326" s="14">
        <v>2203.9</v>
      </c>
      <c r="AN326" s="14">
        <v>2168.09</v>
      </c>
      <c r="AO326" s="14">
        <v>545.02</v>
      </c>
      <c r="AP326" s="14">
        <v>1075.27</v>
      </c>
      <c r="AQ326" s="14">
        <v>341.3</v>
      </c>
      <c r="AR326" s="14">
        <v>1376</v>
      </c>
      <c r="AS326" s="14">
        <v>1159.9100000000001</v>
      </c>
      <c r="AT326" s="14">
        <v>1415.72</v>
      </c>
      <c r="AU326" s="14">
        <v>1778.16</v>
      </c>
      <c r="AV326" s="14">
        <v>773.1</v>
      </c>
      <c r="AW326" s="14">
        <v>1063.0999999999999</v>
      </c>
      <c r="AX326" s="14">
        <v>5870.52</v>
      </c>
      <c r="AY326" s="14">
        <v>158.38</v>
      </c>
      <c r="AZ326" s="14">
        <v>1656.24</v>
      </c>
      <c r="BA326" s="14">
        <v>1082.8800000000001</v>
      </c>
      <c r="BB326" s="14">
        <v>774.99</v>
      </c>
      <c r="BC326" s="14">
        <v>443.17</v>
      </c>
      <c r="BD326" s="14">
        <v>0.36</v>
      </c>
      <c r="BE326" s="14">
        <v>0.17</v>
      </c>
      <c r="BF326" s="14">
        <v>0.09</v>
      </c>
      <c r="BG326" s="14">
        <v>0.2</v>
      </c>
      <c r="BH326" s="14">
        <v>0.24</v>
      </c>
      <c r="BI326" s="14">
        <v>1.08</v>
      </c>
      <c r="BJ326" s="14">
        <v>0</v>
      </c>
      <c r="BK326" s="14">
        <v>3.52</v>
      </c>
      <c r="BL326" s="14">
        <v>0</v>
      </c>
      <c r="BM326" s="14">
        <v>1.1499999999999999</v>
      </c>
      <c r="BN326" s="14">
        <v>0.02</v>
      </c>
      <c r="BO326" s="14">
        <v>0.02</v>
      </c>
      <c r="BP326" s="14">
        <v>0</v>
      </c>
      <c r="BQ326" s="14">
        <v>0.21</v>
      </c>
      <c r="BR326" s="14">
        <v>0.33</v>
      </c>
      <c r="BS326" s="14">
        <v>4.01</v>
      </c>
      <c r="BT326" s="14">
        <v>0</v>
      </c>
      <c r="BU326" s="14">
        <v>0</v>
      </c>
      <c r="BV326" s="14">
        <v>3.19</v>
      </c>
      <c r="BW326" s="14">
        <v>0.04</v>
      </c>
      <c r="BX326" s="14">
        <v>0</v>
      </c>
      <c r="BY326" s="14">
        <v>0</v>
      </c>
      <c r="BZ326" s="14">
        <v>0</v>
      </c>
      <c r="CA326" s="14">
        <v>0</v>
      </c>
      <c r="CB326" s="14">
        <v>1464.97</v>
      </c>
      <c r="CC326" s="11"/>
      <c r="CD326" s="11"/>
      <c r="CE326" s="14">
        <v>402.51</v>
      </c>
      <c r="CG326" s="14">
        <v>113.55</v>
      </c>
      <c r="CH326" s="14">
        <v>69.67</v>
      </c>
      <c r="CI326" s="14">
        <v>91.61</v>
      </c>
      <c r="CJ326" s="14">
        <v>12968.89</v>
      </c>
      <c r="CK326" s="14">
        <v>7015.46</v>
      </c>
      <c r="CL326" s="14">
        <v>9992.18</v>
      </c>
      <c r="CM326" s="14">
        <v>329.02</v>
      </c>
      <c r="CN326" s="14">
        <v>224.02</v>
      </c>
      <c r="CO326" s="14">
        <v>276.52999999999997</v>
      </c>
      <c r="CP326" s="14">
        <v>27.86</v>
      </c>
      <c r="CQ326" s="14">
        <v>1.61</v>
      </c>
    </row>
    <row r="328" spans="1:95" s="14" customFormat="1" x14ac:dyDescent="0.25">
      <c r="A328" s="28"/>
      <c r="B328" s="29" t="s">
        <v>155</v>
      </c>
      <c r="C328" s="44">
        <f>C36+C61+C87+C113+C140+C167+C195+C219+C247+C272+C299+C326</f>
        <v>19270</v>
      </c>
      <c r="D328" s="30">
        <f>D36+D61+D87+D113+D140+D167+D195+D219+D247+D272+D299+D326</f>
        <v>573.91</v>
      </c>
      <c r="E328" s="30">
        <f>E36+E61+E87+E113+E140+E167+E195+E219+E247+E272+E299+E326</f>
        <v>352.54999999999995</v>
      </c>
      <c r="F328" s="30">
        <f>F36+F61+F87+F113+F140+F167+F195+F219+F247+F272+F299+F326</f>
        <v>495.53999999999996</v>
      </c>
      <c r="G328" s="30">
        <f>G36+G61+G87+G113+G140+G167+G195+G219+G247+G272+G299+G326</f>
        <v>156.96</v>
      </c>
      <c r="H328" s="30">
        <f>H36+H61+H87+H113+H140+H167+H195+H219+H247+H272+H299+H326</f>
        <v>2701.6800000000003</v>
      </c>
      <c r="I328" s="53">
        <f>I36+I61+I87+I113+I140+I167+I195+I219+I247+I272+I299+I326</f>
        <v>17268.717197301026</v>
      </c>
      <c r="J328" s="30">
        <f>J36+J61+J87+J113+J140+J167+J195+J219+J247+J272+J299+J326</f>
        <v>218.39</v>
      </c>
      <c r="K328" s="30">
        <f>K36+K61+K87+K113+K140+K167+K195+K219+K247+K272+K299+K326</f>
        <v>73.419999999999987</v>
      </c>
      <c r="L328" s="30">
        <f>L36+L61+L87+L113+L140+L167+L195+L219+L247+L272+L299+L326</f>
        <v>0</v>
      </c>
      <c r="M328" s="30">
        <f>M36+M61+M87+M113+M140+M167+M195+M219+M247+M272+M299+M326</f>
        <v>0</v>
      </c>
      <c r="N328" s="30">
        <f>N36+N61+N87+N113+N140+N167+N195+N219+N247+N272+N299+N326</f>
        <v>918.61999999999989</v>
      </c>
      <c r="O328" s="30">
        <f>O36+O61+O87+O113+O140+O167+O195+O219+O247+O272+O299+O326</f>
        <v>1604.74</v>
      </c>
      <c r="P328" s="30">
        <f>P36+P61+P87+P113+P140+P167+P195+P219+P247+P272+P299+P326</f>
        <v>178.15</v>
      </c>
      <c r="Q328" s="30">
        <f>Q36+Q61+Q87+Q113+Q140+Q167+Q195+Q219+Q247+Q272+Q299+Q326</f>
        <v>0</v>
      </c>
      <c r="R328" s="30">
        <f>R36+R61+R87+R113+R140+R167+R195+R219+R247+R272+R299+R326</f>
        <v>0</v>
      </c>
      <c r="S328" s="30">
        <f>S36+S61+S87+S113+S140+S167+S195+S219+S247+S272+S299+S326</f>
        <v>28.85</v>
      </c>
      <c r="T328" s="30">
        <f>T36+T61+T87+T113+T140+T167+T195+T219+T247+T272+T299+T326</f>
        <v>131.06</v>
      </c>
      <c r="U328" s="30">
        <f>U36+U61+U87+U113+U140+U167+U195+U219+U247+U272+U299+U326</f>
        <v>16452.39</v>
      </c>
      <c r="V328" s="30">
        <f>V36+V61+V87+V113+V140+V167+V195+V219+V247+V272+V299+V326</f>
        <v>21886.489999999998</v>
      </c>
      <c r="W328" s="30">
        <f>W36+W61+W87+W113+W140+W167+W195+W219+W247+W272+W299+W326</f>
        <v>4833.74</v>
      </c>
      <c r="X328" s="30">
        <f>X36+X61+X87+X113+X140+X167+X195+X219+X247+X272+X299+X326</f>
        <v>2297.13</v>
      </c>
      <c r="Y328" s="30">
        <f>Y36+Y61+Y87+Y113+Y140+Y167+Y195+Y219+Y247+Y272+Y299+Y326</f>
        <v>8538.4399999999987</v>
      </c>
      <c r="Z328" s="30">
        <f>Z36+Z61+Z87+Z113+Z140+Z167+Z195+Z219+Z247+Z272+Z299+Z326</f>
        <v>122.36999999999999</v>
      </c>
      <c r="AA328" s="30">
        <f>AA36+AA61+AA87+AA113+AA140+AA167+AA195+AA219+AA247+AA272+AA299+AA326</f>
        <v>1789.1799999999998</v>
      </c>
      <c r="AB328" s="30">
        <f>AB36+AB61+AB87+AB113+AB140+AB167+AB195+AB219+AB247+AB272+AB299+AB326</f>
        <v>19912.349999999999</v>
      </c>
      <c r="AC328" s="30">
        <f>AC36+AC61+AC87+AC113+AC140+AC167+AC195+AC219+AC247+AC272+AC299+AC326</f>
        <v>6196.96</v>
      </c>
      <c r="AD328" s="30">
        <f>AD36+AD61+AD87+AD113+AD140+AD167+AD195+AD219+AD247+AD272+AD299+AD326</f>
        <v>95.75</v>
      </c>
      <c r="AE328" s="30">
        <f>AE36+AE61+AE87+AE113+AE140+AE167+AE195+AE219+AE247+AE272+AE299+AE326</f>
        <v>7.24</v>
      </c>
      <c r="AF328" s="30">
        <f>AF36+AF61+AF87+AF113+AF140+AF167+AF195+AF219+AF247+AF272+AF299+AF326</f>
        <v>8.49</v>
      </c>
      <c r="AG328" s="30">
        <f>AG36+AG61+AG87+AG113+AG140+AG167+AG195+AG219+AG247+AG272+AG299+AG326</f>
        <v>92.219999999999985</v>
      </c>
      <c r="AH328" s="30">
        <f>AH36+AH61+AH87+AH113+AH140+AH167+AH195+AH219+AH247+AH272+AH299+AH326</f>
        <v>228.64000000000001</v>
      </c>
      <c r="AI328" s="30">
        <f>AI36+AI61+AI87+AI113+AI140+AI167+AI195+AI219+AI247+AI272+AI299+AI326</f>
        <v>272.01</v>
      </c>
      <c r="AJ328" s="14">
        <f>$AJ$36+$AJ$61+$AJ$87+$AJ$113+$AJ$140+$AJ$167+$AJ$195+$AJ$219+$AJ$247+$AJ$272+$AJ$299+$AJ$326</f>
        <v>1.2</v>
      </c>
      <c r="AK328" s="14">
        <f>$AK$36+$AK$61+$AK$87+$AK$113+$AK$140+$AK$167+$AK$195+$AK$219+$AK$247+$AK$272+$AK$299+$AK$326</f>
        <v>25501.560000000005</v>
      </c>
      <c r="AL328" s="14">
        <f>$AL$36+$AL$61+$AL$87+$AL$113+$AL$140+$AL$167+$AL$195+$AL$219+$AL$247+$AL$272+$AL$299+$AL$326</f>
        <v>22128.35</v>
      </c>
      <c r="AM328" s="14">
        <f>$AM$36+$AM$61+$AM$87+$AM$113+$AM$140+$AM$167+$AM$195+$AM$219+$AM$247+$AM$272+$AM$299+$AM$326</f>
        <v>40913.930000000008</v>
      </c>
      <c r="AN328" s="14">
        <f>$AN$36+$AN$61+$AN$87+$AN$113+$AN$140+$AN$167+$AN$195+$AN$219+$AN$247+$AN$272+$AN$299+$AN$326</f>
        <v>32238.71</v>
      </c>
      <c r="AO328" s="14">
        <f>$AO$36+$AO$61+$AO$87+$AO$113+$AO$140+$AO$167+$AO$195+$AO$219+$AO$247+$AO$272+$AO$299+$AO$326</f>
        <v>11043.96</v>
      </c>
      <c r="AP328" s="14">
        <f>$AP$36+$AP$61+$AP$87+$AP$113+$AP$140+$AP$167+$AP$195+$AP$219+$AP$247+$AP$272+$AP$299+$AP$326</f>
        <v>19863.45</v>
      </c>
      <c r="AQ328" s="14">
        <f>$AQ$36+$AQ$61+$AQ$87+$AQ$113+$AQ$140+$AQ$167+$AQ$195+$AQ$219+$AQ$247+$AQ$272+$AQ$299+$AQ$326</f>
        <v>6920.4500000000007</v>
      </c>
      <c r="AR328" s="14">
        <f>$AR$36+$AR$61+$AR$87+$AR$113+$AR$140+$AR$167+$AR$195+$AR$219+$AR$247+$AR$272+$AR$299+$AR$326</f>
        <v>24534.21</v>
      </c>
      <c r="AS328" s="14">
        <f>$AS$36+$AS$61+$AS$87+$AS$113+$AS$140+$AS$167+$AS$195+$AS$219+$AS$247+$AS$272+$AS$299+$AS$326</f>
        <v>23469.729999999996</v>
      </c>
      <c r="AT328" s="14">
        <f>$AT$36+$AT$61+$AT$87+$AT$113+$AT$140+$AT$167+$AT$195+$AT$219+$AT$247+$AT$272+$AT$299+$AT$326</f>
        <v>27083.980000000003</v>
      </c>
      <c r="AU328" s="14">
        <f>$AU$36+$AU$61+$AU$87+$AU$113+$AU$140+$AU$167+$AU$195+$AU$219+$AU$247+$AU$272+$AU$299+$AU$326</f>
        <v>34934.070000000007</v>
      </c>
      <c r="AV328" s="14">
        <f>$AV$36+$AV$61+$AV$87+$AV$113+$AV$140+$AV$167+$AV$195+$AV$219+$AV$247+$AV$272+$AV$299+$AV$326</f>
        <v>13031.54</v>
      </c>
      <c r="AW328" s="14">
        <f>$AW$36+$AW$61+$AW$87+$AW$113+$AW$140+$AW$167+$AW$195+$AW$219+$AW$247+$AW$272+$AW$299+$AW$326</f>
        <v>21271.46</v>
      </c>
      <c r="AX328" s="14">
        <f>$AX$36+$AX$61+$AX$87+$AX$113+$AX$140+$AX$167+$AX$195+$AX$219+$AX$247+$AX$272+$AX$299+$AX$326</f>
        <v>98951.05</v>
      </c>
      <c r="AY328" s="14">
        <f>$AY$36+$AY$61+$AY$87+$AY$113+$AY$140+$AY$167+$AY$195+$AY$219+$AY$247+$AY$272+$AY$299+$AY$326</f>
        <v>1601.75</v>
      </c>
      <c r="AZ328" s="14">
        <f>$AZ$36+$AZ$61+$AZ$87+$AZ$113+$AZ$140+$AZ$167+$AZ$195+$AZ$219+$AZ$247+$AZ$272+$AZ$299+$AZ$326</f>
        <v>32049.97</v>
      </c>
      <c r="BA328" s="14">
        <f>$BA$36+$BA$61+$BA$87+$BA$113+$BA$140+$BA$167+$BA$195+$BA$219+$BA$247+$BA$272+$BA$299+$BA$326</f>
        <v>23395.78</v>
      </c>
      <c r="BB328" s="14">
        <f>$BB$36+$BB$61+$BB$87+$BB$113+$BB$140+$BB$167+$BB$195+$BB$219+$BB$247+$BB$272+$BB$299+$BB$326</f>
        <v>17300.509999999998</v>
      </c>
      <c r="BC328" s="14">
        <f>$BC$36+$BC$61+$BC$87+$BC$113+$BC$140+$BC$167+$BC$195+$BC$219+$BC$247+$BC$272+$BC$299+$BC$326</f>
        <v>8372.2799999999988</v>
      </c>
      <c r="BD328" s="14">
        <f>$BD$36+$BD$61+$BD$87+$BD$113+$BD$140+$BD$167+$BD$195+$BD$219+$BD$247+$BD$272+$BD$299+$BD$326</f>
        <v>5.1599999999999993</v>
      </c>
      <c r="BE328" s="14">
        <f>$BE$36+$BE$61+$BE$87+$BE$113+$BE$140+$BE$167+$BE$195+$BE$219+$BE$247+$BE$272+$BE$299+$BE$326</f>
        <v>2.4899999999999998</v>
      </c>
      <c r="BF328" s="14">
        <f>$BF$36+$BF$61+$BF$87+$BF$113+$BF$140+$BF$167+$BF$195+$BF$219+$BF$247+$BF$272+$BF$299+$BF$326</f>
        <v>1.4100000000000004</v>
      </c>
      <c r="BG328" s="14">
        <f>$BG$36+$BG$61+$BG$87+$BG$113+$BG$140+$BG$167+$BG$195+$BG$219+$BG$247+$BG$272+$BG$299+$BG$326</f>
        <v>3.2200000000000006</v>
      </c>
      <c r="BH328" s="14">
        <f>$BH$36+$BH$61+$BH$87+$BH$113+$BH$140+$BH$167+$BH$195+$BH$219+$BH$247+$BH$272+$BH$299+$BH$326</f>
        <v>3.7300000000000004</v>
      </c>
      <c r="BI328" s="14">
        <f>$BI$36+$BI$61+$BI$87+$BI$113+$BI$140+$BI$167+$BI$195+$BI$219+$BI$247+$BI$272+$BI$299+$BI$326</f>
        <v>16.690000000000005</v>
      </c>
      <c r="BJ328" s="14">
        <f>$BJ$36+$BJ$61+$BJ$87+$BJ$113+$BJ$140+$BJ$167+$BJ$195+$BJ$219+$BJ$247+$BJ$272+$BJ$299+$BJ$326</f>
        <v>0.2</v>
      </c>
      <c r="BK328" s="14">
        <f>$BK$36+$BK$61+$BK$87+$BK$113+$BK$140+$BK$167+$BK$195+$BK$219+$BK$247+$BK$272+$BK$299+$BK$326</f>
        <v>55.87</v>
      </c>
      <c r="BL328" s="14">
        <f>$BL$36+$BL$61+$BL$87+$BL$113+$BL$140+$BL$167+$BL$195+$BL$219+$BL$247+$BL$272+$BL$299+$BL$326</f>
        <v>0.1</v>
      </c>
      <c r="BM328" s="14">
        <f>$BM$36+$BM$61+$BM$87+$BM$113+$BM$140+$BM$167+$BM$195+$BM$219+$BM$247+$BM$272+$BM$299+$BM$326</f>
        <v>19.47</v>
      </c>
      <c r="BN328" s="14">
        <f>$BN$36+$BN$61+$BN$87+$BN$113+$BN$140+$BN$167+$BN$195+$BN$219+$BN$247+$BN$272+$BN$299+$BN$326</f>
        <v>0.67</v>
      </c>
      <c r="BO328" s="14">
        <f>$BO$36+$BO$61+$BO$87+$BO$113+$BO$140+$BO$167+$BO$195+$BO$219+$BO$247+$BO$272+$BO$299+$BO$326</f>
        <v>0.77999999999999992</v>
      </c>
      <c r="BP328" s="14">
        <f>$BP$36+$BP$61+$BP$87+$BP$113+$BP$140+$BP$167+$BP$195+$BP$219+$BP$247+$BP$272+$BP$299+$BP$326</f>
        <v>0</v>
      </c>
      <c r="BQ328" s="14">
        <f>$BQ$36+$BQ$61+$BQ$87+$BQ$113+$BQ$140+$BQ$167+$BQ$195+$BQ$219+$BQ$247+$BQ$272+$BQ$299+$BQ$326</f>
        <v>2.97</v>
      </c>
      <c r="BR328" s="14">
        <f>$BR$36+$BR$61+$BR$87+$BR$113+$BR$140+$BR$167+$BR$195+$BR$219+$BR$247+$BR$272+$BR$299+$BR$326</f>
        <v>4.82</v>
      </c>
      <c r="BS328" s="14">
        <f>$BS$36+$BS$61+$BS$87+$BS$113+$BS$140+$BS$167+$BS$195+$BS$219+$BS$247+$BS$272+$BS$299+$BS$326</f>
        <v>74.89</v>
      </c>
      <c r="BT328" s="14">
        <f>$BT$36+$BT$61+$BT$87+$BT$113+$BT$140+$BT$167+$BT$195+$BT$219+$BT$247+$BT$272+$BT$299+$BT$326</f>
        <v>0.06</v>
      </c>
      <c r="BU328" s="14">
        <f>$BU$36+$BU$61+$BU$87+$BU$113+$BU$140+$BU$167+$BU$195+$BU$219+$BU$247+$BU$272+$BU$299+$BU$326</f>
        <v>0</v>
      </c>
      <c r="BV328" s="14">
        <f>$BV$36+$BV$61+$BV$87+$BV$113+$BV$140+$BV$167+$BV$195+$BV$219+$BV$247+$BV$272+$BV$299+$BV$326</f>
        <v>89.2</v>
      </c>
      <c r="BW328" s="14">
        <f>$BW$36+$BW$61+$BW$87+$BW$113+$BW$140+$BW$167+$BW$195+$BW$219+$BW$247+$BW$272+$BW$299+$BW$326</f>
        <v>0.94000000000000006</v>
      </c>
      <c r="BX328" s="14">
        <f>$BX$36+$BX$61+$BX$87+$BX$113+$BX$140+$BX$167+$BX$195+$BX$219+$BX$247+$BX$272+$BX$299+$BX$326</f>
        <v>0.32</v>
      </c>
      <c r="BY328" s="14">
        <f>$BY$36+$BY$61+$BY$87+$BY$113+$BY$140+$BY$167+$BY$195+$BY$219+$BY$247+$BY$272+$BY$299+$BY$326</f>
        <v>0</v>
      </c>
      <c r="BZ328" s="14">
        <f>$BZ$36+$BZ$61+$BZ$87+$BZ$113+$BZ$140+$BZ$167+$BZ$195+$BZ$219+$BZ$247+$BZ$272+$BZ$299+$BZ$326</f>
        <v>0</v>
      </c>
      <c r="CA328" s="14">
        <f>$CA$36+$CA$61+$CA$87+$CA$113+$CA$140+$CA$167+$CA$195+$CA$219+$CA$247+$CA$272+$CA$299+$CA$326</f>
        <v>0</v>
      </c>
      <c r="CB328" s="14">
        <f>$CB$36+$CB$61+$CB$87+$CB$113+$CB$140+$CB$167+$CB$195+$CB$219+$CB$247+$CB$272+$CB$299+$CB$326</f>
        <v>17118.34</v>
      </c>
      <c r="CC328" s="11"/>
      <c r="CD328" s="11"/>
      <c r="CE328" s="14">
        <f>$CE$36+$CE$61+$CE$87+$CE$113+$CE$140+$CE$167+$CE$195+$CE$219+$CE$247+$CE$272+$CE$299+$CE$326</f>
        <v>7951.87</v>
      </c>
      <c r="CG328" s="14">
        <f>$CG$36+$CG$61+$CG$87+$CG$113+$CG$140+$CG$167+$CG$195+$CG$219+$CG$247+$CG$272+$CG$299+$CG$326</f>
        <v>1686.45</v>
      </c>
      <c r="CH328" s="14">
        <f>$CH$36+$CH$61+$CH$87+$CH$113+$CH$140+$CH$167+$CH$195+$CH$219+$CH$247+$CH$272+$CH$299+$CH$326</f>
        <v>953.05</v>
      </c>
      <c r="CI328" s="14">
        <f>$CI$36+$CI$61+$CI$87+$CI$113+$CI$140+$CI$167+$CI$195+$CI$219+$CI$247+$CI$272+$CI$299+$CI$326</f>
        <v>1319.76</v>
      </c>
      <c r="CJ328" s="14">
        <f>$CJ$36+$CJ$61+$CJ$87+$CJ$113+$CJ$140+$CJ$167+$CJ$195+$CJ$219+$CJ$247+$CJ$272+$CJ$299+$CJ$326</f>
        <v>138754.35</v>
      </c>
      <c r="CK328" s="14">
        <f>$CK$36+$CK$61+$CK$87+$CK$113+$CK$140+$CK$167+$CK$195+$CK$219+$CK$247+$CK$272+$CK$299+$CK$326</f>
        <v>70581.289999999994</v>
      </c>
      <c r="CL328" s="14">
        <f>$CL$36+$CL$61+$CL$87+$CL$113+$CL$140+$CL$167+$CL$195+$CL$219+$CL$247+$CL$272+$CL$299+$CL$326</f>
        <v>104667.83000000002</v>
      </c>
      <c r="CM328" s="14">
        <f>$CM$36+$CM$61+$CM$87+$CM$113+$CM$140+$CM$167+$CM$195+$CM$219+$CM$247+$CM$272+$CM$299+$CM$326</f>
        <v>3139.92</v>
      </c>
      <c r="CN328" s="14">
        <f>$CN$36+$CN$61+$CN$87+$CN$113+$CN$140+$CN$167+$CN$195+$CN$219+$CN$247+$CN$272+$CN$299+$CN$326</f>
        <v>1975.7199999999998</v>
      </c>
      <c r="CO328" s="14">
        <f>$CO$36+$CO$61+$CO$87+$CO$113+$CO$140+$CO$167+$CO$195+$CO$219+$CO$247+$CO$272+$CO$299+$CO$326</f>
        <v>2560.1699999999992</v>
      </c>
      <c r="CP328" s="14">
        <f>$CP$36+$CP$61+$CP$87+$CP$113+$CP$140+$CP$167+$CP$195+$CP$219+$CP$247+$CP$272+$CP$299+$CP$326</f>
        <v>440.81</v>
      </c>
      <c r="CQ328" s="14">
        <f>$CQ$36+$CQ$61+$CQ$87+$CQ$113+$CQ$140+$CQ$167+$CQ$195+$CQ$219+$CQ$247+$CQ$272+$CQ$299+$CQ$326</f>
        <v>25.699999999999996</v>
      </c>
    </row>
    <row r="329" spans="1:95" x14ac:dyDescent="0.25">
      <c r="B329" s="29" t="s">
        <v>166</v>
      </c>
      <c r="C329" s="45">
        <f>C328/12</f>
        <v>1605.8333333333333</v>
      </c>
      <c r="D329" s="38">
        <f t="shared" ref="D329:AI329" si="48">D328/12</f>
        <v>47.825833333333328</v>
      </c>
      <c r="E329" s="38">
        <f t="shared" si="48"/>
        <v>29.379166666666663</v>
      </c>
      <c r="F329" s="38">
        <f t="shared" si="48"/>
        <v>41.294999999999995</v>
      </c>
      <c r="G329" s="38">
        <f t="shared" si="48"/>
        <v>13.08</v>
      </c>
      <c r="H329" s="38">
        <f t="shared" si="48"/>
        <v>225.14000000000001</v>
      </c>
      <c r="I329" s="38">
        <f t="shared" si="48"/>
        <v>1439.0597664417521</v>
      </c>
      <c r="J329" s="38">
        <f t="shared" si="48"/>
        <v>18.199166666666667</v>
      </c>
      <c r="K329" s="38">
        <f t="shared" si="48"/>
        <v>6.1183333333333323</v>
      </c>
      <c r="L329" s="38">
        <f t="shared" si="48"/>
        <v>0</v>
      </c>
      <c r="M329" s="38">
        <f t="shared" si="48"/>
        <v>0</v>
      </c>
      <c r="N329" s="38">
        <f t="shared" si="48"/>
        <v>76.551666666666662</v>
      </c>
      <c r="O329" s="38">
        <f t="shared" si="48"/>
        <v>133.72833333333332</v>
      </c>
      <c r="P329" s="38">
        <f t="shared" si="48"/>
        <v>14.845833333333333</v>
      </c>
      <c r="Q329" s="38">
        <f t="shared" si="48"/>
        <v>0</v>
      </c>
      <c r="R329" s="38">
        <f t="shared" si="48"/>
        <v>0</v>
      </c>
      <c r="S329" s="38">
        <f t="shared" si="48"/>
        <v>2.4041666666666668</v>
      </c>
      <c r="T329" s="38">
        <f t="shared" si="48"/>
        <v>10.921666666666667</v>
      </c>
      <c r="U329" s="38">
        <f t="shared" si="48"/>
        <v>1371.0325</v>
      </c>
      <c r="V329" s="38">
        <f t="shared" si="48"/>
        <v>1823.8741666666665</v>
      </c>
      <c r="W329" s="38">
        <f t="shared" si="48"/>
        <v>402.81166666666667</v>
      </c>
      <c r="X329" s="38">
        <f t="shared" si="48"/>
        <v>191.42750000000001</v>
      </c>
      <c r="Y329" s="38">
        <f t="shared" si="48"/>
        <v>711.53666666666652</v>
      </c>
      <c r="Z329" s="38">
        <f t="shared" si="48"/>
        <v>10.1975</v>
      </c>
      <c r="AA329" s="38">
        <f t="shared" si="48"/>
        <v>149.09833333333333</v>
      </c>
      <c r="AB329" s="38">
        <f t="shared" si="48"/>
        <v>1659.3625</v>
      </c>
      <c r="AC329" s="38">
        <f t="shared" si="48"/>
        <v>516.4133333333333</v>
      </c>
      <c r="AD329" s="38">
        <f t="shared" si="48"/>
        <v>7.979166666666667</v>
      </c>
      <c r="AE329" s="38">
        <f t="shared" si="48"/>
        <v>0.60333333333333339</v>
      </c>
      <c r="AF329" s="38">
        <f t="shared" si="48"/>
        <v>0.70750000000000002</v>
      </c>
      <c r="AG329" s="38">
        <f t="shared" si="48"/>
        <v>7.6849999999999987</v>
      </c>
      <c r="AH329" s="38">
        <f t="shared" si="48"/>
        <v>19.053333333333335</v>
      </c>
      <c r="AI329" s="38">
        <f t="shared" si="48"/>
        <v>22.6675</v>
      </c>
    </row>
  </sheetData>
  <mergeCells count="34">
    <mergeCell ref="B244:B245"/>
    <mergeCell ref="A244:A245"/>
    <mergeCell ref="CQ8:CQ9"/>
    <mergeCell ref="AI6:CD6"/>
    <mergeCell ref="CN8:CN9"/>
    <mergeCell ref="AI8:AI9"/>
    <mergeCell ref="CG8:CG9"/>
    <mergeCell ref="F8:G8"/>
    <mergeCell ref="A8:A9"/>
    <mergeCell ref="B8:B9"/>
    <mergeCell ref="CI8:CI9"/>
    <mergeCell ref="C8:C9"/>
    <mergeCell ref="D8:E8"/>
    <mergeCell ref="CD8:CD9"/>
    <mergeCell ref="C244:C245"/>
    <mergeCell ref="CP8:CP9"/>
    <mergeCell ref="AA1:AI1"/>
    <mergeCell ref="CM1:CO1"/>
    <mergeCell ref="CF8:CF9"/>
    <mergeCell ref="CO8:CO9"/>
    <mergeCell ref="CJ8:CJ9"/>
    <mergeCell ref="CK8:CK9"/>
    <mergeCell ref="CL8:CL9"/>
    <mergeCell ref="CM8:CM9"/>
    <mergeCell ref="A2:CO3"/>
    <mergeCell ref="CH8:CH9"/>
    <mergeCell ref="W8:Z8"/>
    <mergeCell ref="H1:W1"/>
    <mergeCell ref="AA8:AE8"/>
    <mergeCell ref="CC8:CC9"/>
    <mergeCell ref="CE8:CE9"/>
    <mergeCell ref="H8:H9"/>
    <mergeCell ref="I8:I9"/>
    <mergeCell ref="A6:C6"/>
  </mergeCells>
  <phoneticPr fontId="2" type="noConversion"/>
  <pageMargins left="0.39370078740157483" right="0.39370078740157483" top="0.39370078740157483" bottom="0.39370078740157483" header="0.31496062992125984" footer="0.31496062992125984"/>
  <pageSetup paperSize="9" scale="82" fitToHeight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workbookViewId="0">
      <selection activeCell="B1" sqref="B1"/>
    </sheetView>
  </sheetViews>
  <sheetFormatPr defaultRowHeight="12.75" x14ac:dyDescent="0.2"/>
  <cols>
    <col min="1" max="1" width="25.28515625" customWidth="1"/>
    <col min="2" max="2" width="19.28515625" customWidth="1"/>
  </cols>
  <sheetData>
    <row r="1" spans="1:2" x14ac:dyDescent="0.2">
      <c r="A1" t="s">
        <v>78</v>
      </c>
      <c r="B1" s="9">
        <v>45658</v>
      </c>
    </row>
    <row r="2" spans="1:2" x14ac:dyDescent="0.2">
      <c r="A2" t="s">
        <v>79</v>
      </c>
      <c r="B2" s="9">
        <v>45604.677743055552</v>
      </c>
    </row>
    <row r="3" spans="1:2" x14ac:dyDescent="0.2">
      <c r="A3" t="s">
        <v>80</v>
      </c>
      <c r="B3" t="s">
        <v>101</v>
      </c>
    </row>
    <row r="4" spans="1:2" x14ac:dyDescent="0.2">
      <c r="A4" t="s">
        <v>81</v>
      </c>
      <c r="B4" t="s">
        <v>102</v>
      </c>
    </row>
    <row r="5" spans="1:2" x14ac:dyDescent="0.2">
      <c r="B5">
        <v>1</v>
      </c>
    </row>
    <row r="6" spans="1:2" x14ac:dyDescent="0.2">
      <c r="B6" s="31" t="s">
        <v>154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5</vt:i4>
      </vt:variant>
    </vt:vector>
  </HeadingPairs>
  <TitlesOfParts>
    <vt:vector size="7" baseType="lpstr">
      <vt:lpstr>12.01.2025</vt:lpstr>
      <vt:lpstr>Dop</vt:lpstr>
      <vt:lpstr>Группа</vt:lpstr>
      <vt:lpstr>Дата_Печати</vt:lpstr>
      <vt:lpstr>Дата_Сост</vt:lpstr>
      <vt:lpstr>С3</vt:lpstr>
      <vt:lpstr>Физ_Норма</vt:lpstr>
    </vt:vector>
  </TitlesOfParts>
  <Company>УрГЭУ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ИбрагимоваPC1</cp:lastModifiedBy>
  <cp:lastPrinted>2025-02-27T07:06:23Z</cp:lastPrinted>
  <dcterms:created xsi:type="dcterms:W3CDTF">2002-09-22T07:35:02Z</dcterms:created>
  <dcterms:modified xsi:type="dcterms:W3CDTF">2025-02-27T07:07:24Z</dcterms:modified>
</cp:coreProperties>
</file>